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11700" windowHeight="11685" tabRatio="716"/>
  </bookViews>
  <sheets>
    <sheet name="доходы 2018" sheetId="14" r:id="rId1"/>
  </sheets>
  <definedNames>
    <definedName name="_xlnm.Print_Titles" localSheetId="0">'доходы 2018'!$5:$5</definedName>
  </definedNames>
  <calcPr calcId="144525"/>
</workbook>
</file>

<file path=xl/calcChain.xml><?xml version="1.0" encoding="utf-8"?>
<calcChain xmlns="http://schemas.openxmlformats.org/spreadsheetml/2006/main">
  <c r="J24" i="14" l="1"/>
  <c r="J43" i="14"/>
  <c r="J48" i="14"/>
  <c r="J49" i="14"/>
  <c r="J50" i="14"/>
  <c r="J51" i="14"/>
  <c r="J52" i="14"/>
  <c r="J53" i="14"/>
  <c r="J58" i="14"/>
  <c r="J63" i="14"/>
  <c r="J65" i="14"/>
  <c r="J70" i="14"/>
  <c r="J75" i="14"/>
  <c r="K47" i="14"/>
  <c r="K46" i="14" s="1"/>
  <c r="K45" i="14" s="1"/>
  <c r="K44" i="14" s="1"/>
  <c r="K74" i="14"/>
  <c r="K73" i="14"/>
  <c r="K72" i="14" s="1"/>
  <c r="K69" i="14"/>
  <c r="K68" i="14"/>
  <c r="K67" i="14" s="1"/>
  <c r="K64" i="14"/>
  <c r="K62" i="14"/>
  <c r="K60" i="14"/>
  <c r="K59" i="14" s="1"/>
  <c r="K57" i="14"/>
  <c r="K42" i="14"/>
  <c r="K41" i="14" s="1"/>
  <c r="J41" i="14" s="1"/>
  <c r="K40" i="14"/>
  <c r="K39" i="14" s="1"/>
  <c r="K38" i="14" s="1"/>
  <c r="K37" i="14"/>
  <c r="K36" i="14" s="1"/>
  <c r="K35" i="14" s="1"/>
  <c r="K33" i="14"/>
  <c r="K32" i="14" s="1"/>
  <c r="K31" i="14"/>
  <c r="K30" i="14" s="1"/>
  <c r="K27" i="14"/>
  <c r="K26" i="14" s="1"/>
  <c r="K25" i="14" s="1"/>
  <c r="K23" i="14"/>
  <c r="K22" i="14"/>
  <c r="K21" i="14" s="1"/>
  <c r="K19" i="14"/>
  <c r="K18" i="14" s="1"/>
  <c r="K16" i="14"/>
  <c r="K15" i="14" s="1"/>
  <c r="K14" i="14"/>
  <c r="K13" i="14" s="1"/>
  <c r="K10" i="14"/>
  <c r="J10" i="14" s="1"/>
  <c r="K9" i="14"/>
  <c r="J9" i="14" s="1"/>
  <c r="J33" i="14" l="1"/>
  <c r="J60" i="14"/>
  <c r="J16" i="14"/>
  <c r="J42" i="14"/>
  <c r="J22" i="14"/>
  <c r="J14" i="14"/>
  <c r="J40" i="14"/>
  <c r="J31" i="14"/>
  <c r="J27" i="14"/>
  <c r="J19" i="14"/>
  <c r="K20" i="14"/>
  <c r="K8" i="14"/>
  <c r="K61" i="14"/>
  <c r="K66" i="14"/>
  <c r="K17" i="14"/>
  <c r="K34" i="14"/>
  <c r="K12" i="14"/>
  <c r="K29" i="14"/>
  <c r="K71" i="14"/>
  <c r="K56" i="14"/>
  <c r="K7" i="14" l="1"/>
  <c r="K28" i="14"/>
  <c r="K11" i="14"/>
  <c r="K55" i="14"/>
  <c r="K54" i="14" l="1"/>
  <c r="K6" i="14"/>
  <c r="K76" i="14" s="1"/>
  <c r="H9" i="14" l="1"/>
  <c r="H10" i="14"/>
  <c r="H14" i="14"/>
  <c r="H16" i="14"/>
  <c r="H19" i="14"/>
  <c r="H22" i="14"/>
  <c r="H24" i="14"/>
  <c r="H27" i="14"/>
  <c r="H31" i="14"/>
  <c r="H33" i="14"/>
  <c r="H40" i="14"/>
  <c r="H48" i="14"/>
  <c r="H49" i="14"/>
  <c r="H50" i="14"/>
  <c r="H51" i="14"/>
  <c r="H52" i="14"/>
  <c r="H53" i="14"/>
  <c r="H58" i="14"/>
  <c r="H60" i="14"/>
  <c r="H63" i="14"/>
  <c r="H65" i="14"/>
  <c r="H70" i="14"/>
  <c r="H75" i="14"/>
  <c r="I74" i="14"/>
  <c r="J74" i="14" s="1"/>
  <c r="I73" i="14"/>
  <c r="I69" i="14"/>
  <c r="J69" i="14" s="1"/>
  <c r="I68" i="14"/>
  <c r="I64" i="14"/>
  <c r="J64" i="14" s="1"/>
  <c r="I62" i="14"/>
  <c r="J62" i="14" s="1"/>
  <c r="I59" i="14"/>
  <c r="J59" i="14" s="1"/>
  <c r="I57" i="14"/>
  <c r="J57" i="14" s="1"/>
  <c r="I47" i="14"/>
  <c r="I39" i="14"/>
  <c r="I37" i="14"/>
  <c r="I32" i="14"/>
  <c r="J32" i="14" s="1"/>
  <c r="I30" i="14"/>
  <c r="J30" i="14" s="1"/>
  <c r="I26" i="14"/>
  <c r="I23" i="14"/>
  <c r="J23" i="14" s="1"/>
  <c r="I21" i="14"/>
  <c r="J21" i="14" s="1"/>
  <c r="I18" i="14"/>
  <c r="J18" i="14" s="1"/>
  <c r="I15" i="14"/>
  <c r="J15" i="14" s="1"/>
  <c r="I13" i="14"/>
  <c r="J13" i="14" s="1"/>
  <c r="I8" i="14"/>
  <c r="I25" i="14" l="1"/>
  <c r="J25" i="14" s="1"/>
  <c r="J26" i="14"/>
  <c r="I38" i="14"/>
  <c r="J39" i="14"/>
  <c r="I72" i="14"/>
  <c r="J72" i="14" s="1"/>
  <c r="J73" i="14"/>
  <c r="I46" i="14"/>
  <c r="J47" i="14"/>
  <c r="I67" i="14"/>
  <c r="J67" i="14" s="1"/>
  <c r="J68" i="14"/>
  <c r="I7" i="14"/>
  <c r="J7" i="14" s="1"/>
  <c r="J8" i="14"/>
  <c r="H37" i="14"/>
  <c r="J37" i="14"/>
  <c r="I36" i="14"/>
  <c r="I56" i="14"/>
  <c r="J56" i="14" s="1"/>
  <c r="H68" i="14"/>
  <c r="H47" i="14"/>
  <c r="H39" i="14"/>
  <c r="H73" i="14"/>
  <c r="I61" i="14"/>
  <c r="J61" i="14" s="1"/>
  <c r="I71" i="14"/>
  <c r="J71" i="14" s="1"/>
  <c r="I12" i="14"/>
  <c r="J12" i="14" s="1"/>
  <c r="I20" i="14"/>
  <c r="J20" i="14" s="1"/>
  <c r="I29" i="14"/>
  <c r="J29" i="14" s="1"/>
  <c r="I66" i="14"/>
  <c r="J66" i="14" s="1"/>
  <c r="I35" i="14" l="1"/>
  <c r="J36" i="14"/>
  <c r="I45" i="14"/>
  <c r="J46" i="14"/>
  <c r="H38" i="14"/>
  <c r="J38" i="14"/>
  <c r="I11" i="14"/>
  <c r="J11" i="14" s="1"/>
  <c r="I55" i="14"/>
  <c r="J55" i="14" s="1"/>
  <c r="I28" i="14"/>
  <c r="J28" i="14" s="1"/>
  <c r="I17" i="14"/>
  <c r="J17" i="14" s="1"/>
  <c r="I44" i="14" l="1"/>
  <c r="J44" i="14" s="1"/>
  <c r="J45" i="14"/>
  <c r="I34" i="14"/>
  <c r="J34" i="14" s="1"/>
  <c r="J35" i="14"/>
  <c r="I54" i="14"/>
  <c r="J54" i="14" s="1"/>
  <c r="I6" i="14" l="1"/>
  <c r="J6" i="14" s="1"/>
  <c r="I76" i="14"/>
  <c r="J76" i="14" s="1"/>
  <c r="G74" i="14" l="1"/>
  <c r="H74" i="14" s="1"/>
  <c r="G72" i="14"/>
  <c r="G69" i="14"/>
  <c r="H69" i="14" s="1"/>
  <c r="G67" i="14"/>
  <c r="H67" i="14" s="1"/>
  <c r="G64" i="14"/>
  <c r="H64" i="14" s="1"/>
  <c r="G62" i="14"/>
  <c r="G59" i="14"/>
  <c r="H59" i="14" s="1"/>
  <c r="G57" i="14"/>
  <c r="G46" i="14"/>
  <c r="G36" i="14"/>
  <c r="G32" i="14"/>
  <c r="H32" i="14" s="1"/>
  <c r="G30" i="14"/>
  <c r="G26" i="14"/>
  <c r="G23" i="14"/>
  <c r="G21" i="14"/>
  <c r="H21" i="14" s="1"/>
  <c r="G18" i="14"/>
  <c r="H18" i="14" s="1"/>
  <c r="G15" i="14"/>
  <c r="H15" i="14" s="1"/>
  <c r="G13" i="14"/>
  <c r="H13" i="14" s="1"/>
  <c r="G8" i="14"/>
  <c r="H8" i="14" s="1"/>
  <c r="G35" i="14" l="1"/>
  <c r="H36" i="14"/>
  <c r="G61" i="14"/>
  <c r="H61" i="14" s="1"/>
  <c r="H62" i="14"/>
  <c r="G71" i="14"/>
  <c r="H71" i="14" s="1"/>
  <c r="H72" i="14"/>
  <c r="G20" i="14"/>
  <c r="H20" i="14" s="1"/>
  <c r="H23" i="14"/>
  <c r="G25" i="14"/>
  <c r="H25" i="14" s="1"/>
  <c r="H26" i="14"/>
  <c r="G45" i="14"/>
  <c r="H46" i="14"/>
  <c r="G7" i="14"/>
  <c r="H7" i="14" s="1"/>
  <c r="G29" i="14"/>
  <c r="H30" i="14"/>
  <c r="G56" i="14"/>
  <c r="H56" i="14" s="1"/>
  <c r="H57" i="14"/>
  <c r="G12" i="14"/>
  <c r="G66" i="14"/>
  <c r="G55" i="14" l="1"/>
  <c r="H66" i="14"/>
  <c r="G11" i="14"/>
  <c r="H12" i="14"/>
  <c r="G44" i="14"/>
  <c r="H44" i="14" s="1"/>
  <c r="H45" i="14"/>
  <c r="G17" i="14"/>
  <c r="H17" i="14" s="1"/>
  <c r="G28" i="14"/>
  <c r="H28" i="14" s="1"/>
  <c r="H29" i="14"/>
  <c r="G34" i="14"/>
  <c r="H34" i="14" s="1"/>
  <c r="H35" i="14"/>
  <c r="G6" i="14" l="1"/>
  <c r="H11" i="14"/>
  <c r="G54" i="14"/>
  <c r="H54" i="14" s="1"/>
  <c r="H55" i="14"/>
  <c r="E74" i="14"/>
  <c r="E72" i="14"/>
  <c r="E69" i="14"/>
  <c r="E67" i="14"/>
  <c r="E64" i="14"/>
  <c r="E62" i="14"/>
  <c r="E59" i="14"/>
  <c r="E57" i="14"/>
  <c r="E46" i="14"/>
  <c r="E45" i="14" s="1"/>
  <c r="E44" i="14" s="1"/>
  <c r="E36" i="14"/>
  <c r="E35" i="14" s="1"/>
  <c r="E34" i="14" s="1"/>
  <c r="E32" i="14"/>
  <c r="E30" i="14"/>
  <c r="E26" i="14"/>
  <c r="E25" i="14" s="1"/>
  <c r="E23" i="14"/>
  <c r="E21" i="14"/>
  <c r="E18" i="14"/>
  <c r="E15" i="14"/>
  <c r="E13" i="14"/>
  <c r="E8" i="14"/>
  <c r="E7" i="14" s="1"/>
  <c r="E20" i="14" l="1"/>
  <c r="E17" i="14" s="1"/>
  <c r="E12" i="14"/>
  <c r="E11" i="14" s="1"/>
  <c r="E61" i="14"/>
  <c r="E71" i="14"/>
  <c r="H6" i="14"/>
  <c r="G76" i="14"/>
  <c r="H76" i="14" s="1"/>
  <c r="E29" i="14"/>
  <c r="E28" i="14" s="1"/>
  <c r="E56" i="14"/>
  <c r="E66" i="14"/>
  <c r="C74" i="14"/>
  <c r="C72" i="14"/>
  <c r="C69" i="14"/>
  <c r="C67" i="14"/>
  <c r="C64" i="14"/>
  <c r="C62" i="14"/>
  <c r="C59" i="14"/>
  <c r="C57" i="14"/>
  <c r="C46" i="14"/>
  <c r="C45" i="14" s="1"/>
  <c r="C44" i="14" s="1"/>
  <c r="C36" i="14"/>
  <c r="C35" i="14" s="1"/>
  <c r="C34" i="14" s="1"/>
  <c r="C32" i="14"/>
  <c r="C30" i="14"/>
  <c r="C26" i="14"/>
  <c r="C25" i="14" s="1"/>
  <c r="C23" i="14"/>
  <c r="C21" i="14"/>
  <c r="C18" i="14"/>
  <c r="C15" i="14"/>
  <c r="C13" i="14"/>
  <c r="C8" i="14"/>
  <c r="C7" i="14" s="1"/>
  <c r="E6" i="14" l="1"/>
  <c r="E55" i="14"/>
  <c r="E54" i="14" s="1"/>
  <c r="C12" i="14"/>
  <c r="C11" i="14" s="1"/>
  <c r="C20" i="14"/>
  <c r="C17" i="14" s="1"/>
  <c r="C66" i="14"/>
  <c r="C61" i="14"/>
  <c r="C71" i="14"/>
  <c r="C56" i="14"/>
  <c r="C29" i="14"/>
  <c r="C28" i="14" s="1"/>
  <c r="E76" i="14" l="1"/>
  <c r="C6" i="14"/>
  <c r="C55" i="14"/>
  <c r="C54" i="14" s="1"/>
  <c r="C76" i="14" l="1"/>
  <c r="F75" i="14"/>
  <c r="D75" i="14"/>
  <c r="F74" i="14"/>
  <c r="F73" i="14"/>
  <c r="D73" i="14"/>
  <c r="D72" i="14"/>
  <c r="D70" i="14"/>
  <c r="D69" i="14"/>
  <c r="F63" i="14"/>
  <c r="D63" i="14"/>
  <c r="F62" i="14"/>
  <c r="F58" i="14"/>
  <c r="D58" i="14"/>
  <c r="D57" i="14"/>
  <c r="D56" i="14"/>
  <c r="F54" i="14"/>
  <c r="D54" i="14"/>
  <c r="F53" i="14"/>
  <c r="F51" i="14"/>
  <c r="D51" i="14"/>
  <c r="F50" i="14"/>
  <c r="D50" i="14"/>
  <c r="F49" i="14"/>
  <c r="D49" i="14"/>
  <c r="F48" i="14"/>
  <c r="D48" i="14"/>
  <c r="F47" i="14"/>
  <c r="F45" i="14"/>
  <c r="D45" i="14"/>
  <c r="F44" i="14"/>
  <c r="D44" i="14"/>
  <c r="F37" i="14"/>
  <c r="D37" i="14"/>
  <c r="F36" i="14"/>
  <c r="D36" i="14"/>
  <c r="D35" i="14"/>
  <c r="F34" i="14"/>
  <c r="D34" i="14"/>
  <c r="F30" i="14"/>
  <c r="D30" i="14"/>
  <c r="F29" i="14"/>
  <c r="D29" i="14"/>
  <c r="D28" i="14"/>
  <c r="F27" i="14"/>
  <c r="D27" i="14"/>
  <c r="D26" i="14"/>
  <c r="F25" i="14"/>
  <c r="D25" i="14"/>
  <c r="D24" i="14"/>
  <c r="F22" i="14"/>
  <c r="D22" i="14"/>
  <c r="F19" i="14"/>
  <c r="D19" i="14"/>
  <c r="F18" i="14"/>
  <c r="D18" i="14"/>
  <c r="D17" i="14"/>
  <c r="F16" i="14"/>
  <c r="D16" i="14"/>
  <c r="D15" i="14"/>
  <c r="F12" i="14"/>
  <c r="D12" i="14"/>
  <c r="F11" i="14"/>
  <c r="D11" i="14"/>
  <c r="F10" i="14"/>
  <c r="D10" i="14"/>
  <c r="F9" i="14"/>
  <c r="D9" i="14"/>
  <c r="D33" i="14" l="1"/>
  <c r="F61" i="14"/>
  <c r="D53" i="14"/>
  <c r="D62" i="14"/>
  <c r="D55" i="14"/>
  <c r="F28" i="14"/>
  <c r="F33" i="14"/>
  <c r="F35" i="14"/>
  <c r="F55" i="14"/>
  <c r="F66" i="14"/>
  <c r="F21" i="14"/>
  <c r="F8" i="14"/>
  <c r="F15" i="14"/>
  <c r="F26" i="14"/>
  <c r="F57" i="14"/>
  <c r="F70" i="14"/>
  <c r="F72" i="14"/>
  <c r="F56" i="14"/>
  <c r="D66" i="14"/>
  <c r="F17" i="14"/>
  <c r="D21" i="14"/>
  <c r="F24" i="14"/>
  <c r="F69" i="14"/>
  <c r="D71" i="14"/>
  <c r="D8" i="14"/>
  <c r="D61" i="14"/>
  <c r="F71" i="14"/>
  <c r="D74" i="14"/>
  <c r="D76" i="14"/>
  <c r="F76" i="14"/>
  <c r="F52" i="14" l="1"/>
  <c r="F46" i="14"/>
  <c r="D52" i="14"/>
  <c r="D32" i="14"/>
  <c r="D13" i="14"/>
  <c r="D14" i="14"/>
  <c r="F14" i="14"/>
  <c r="D20" i="14"/>
  <c r="F23" i="14"/>
  <c r="D23" i="14"/>
  <c r="D7" i="14"/>
  <c r="F7" i="14"/>
  <c r="D47" i="14"/>
  <c r="D46" i="14"/>
  <c r="F32" i="14"/>
  <c r="F13" i="14"/>
  <c r="F20" i="14" l="1"/>
  <c r="D31" i="14"/>
  <c r="D59" i="14"/>
  <c r="F31" i="14"/>
  <c r="D60" i="14"/>
  <c r="F6" i="14"/>
  <c r="F60" i="14"/>
  <c r="F59" i="14"/>
  <c r="D6" i="14" l="1"/>
</calcChain>
</file>

<file path=xl/sharedStrings.xml><?xml version="1.0" encoding="utf-8"?>
<sst xmlns="http://schemas.openxmlformats.org/spreadsheetml/2006/main" count="155" uniqueCount="151">
  <si>
    <t>Код бюджетной классификации Российской Федерации</t>
  </si>
  <si>
    <t xml:space="preserve">        Налог, взимаемый с налогоплательщиков, выбравших в качестве объекта налогообложения доходы</t>
  </si>
  <si>
    <t>(руб.)</t>
  </si>
  <si>
    <t>Наименование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</si>
  <si>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</si>
  <si>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Изменения</t>
  </si>
  <si>
    <t xml:space="preserve">  НАЛОГОВЫЕ И НЕНАЛОГОВЫЕ ДОХОДЫ</t>
  </si>
  <si>
    <t>00010000000000000000</t>
  </si>
  <si>
    <t xml:space="preserve">    НАЛОГИ НА ПРИБЫЛЬ, ДОХОДЫ</t>
  </si>
  <si>
    <t>00010100000000000000</t>
  </si>
  <si>
    <t xml:space="preserve">      Налог на доходы физических лиц</t>
  </si>
  <si>
    <t>00010102000010000110</t>
  </si>
  <si>
    <t>00010102010010000110</t>
  </si>
  <si>
    <t>00010102030010000110</t>
  </si>
  <si>
    <t xml:space="preserve">    НАЛОГИ НА СОВОКУПНЫЙ ДОХОД</t>
  </si>
  <si>
    <t>00010500000000000000</t>
  </si>
  <si>
    <t xml:space="preserve">      Налог, взимаемый в связи с применением упрощенной системы налогообложения</t>
  </si>
  <si>
    <t>00010501000000000110</t>
  </si>
  <si>
    <t>00010501010010000110</t>
  </si>
  <si>
    <t xml:space="preserve">          Налог, взимаемый с налогоплательщиков, выбравших в качестве объекта налогообложения доходы</t>
  </si>
  <si>
    <t>00010501011010000110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</si>
  <si>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</si>
  <si>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>00010501020010000110</t>
  </si>
  <si>
    <t>00010501021010000110</t>
  </si>
  <si>
    <t xml:space="preserve">    НАЛОГИ НА ИМУЩЕСТВО</t>
  </si>
  <si>
    <t>00010600000000000000</t>
  </si>
  <si>
    <t xml:space="preserve">      Налог на имущество физических лиц</t>
  </si>
  <si>
    <t>00010601000000000110</t>
  </si>
  <si>
    <t>00010601030100000110</t>
  </si>
  <si>
    <t xml:space="preserve">      Земельный налог</t>
  </si>
  <si>
    <t>00010606000000000110</t>
  </si>
  <si>
    <t xml:space="preserve">        Земельный налог с организаций</t>
  </si>
  <si>
    <t>00010606030030000110</t>
  </si>
  <si>
    <t xml:space="preserve">          Земельный налог с организаций, обладающих земельным участком, расположенным в границах сельских поселений 
</t>
  </si>
  <si>
    <t xml:space="preserve">00010606033100000110
</t>
  </si>
  <si>
    <t xml:space="preserve">        Земельный налог с физических лиц</t>
  </si>
  <si>
    <t>00010606040000000110</t>
  </si>
  <si>
    <t xml:space="preserve">          Земельный налог с физических лиц, обладающих земельным участком, расположенным в границах сельских поселений 
</t>
  </si>
  <si>
    <t xml:space="preserve">00010606043100000110
</t>
  </si>
  <si>
    <t xml:space="preserve">    ГОСУДАРСТВЕННАЯ ПОШЛИНА</t>
  </si>
  <si>
    <t>00010800000000000000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</si>
  <si>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</si>
  <si>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</si>
  <si>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</si>
  <si>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</si>
  <si>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 ОТ ИСПОЛЬЗОВАНИЯ ИМУЩЕСТВА, НАХОДЯЩЕГОСЯ В ГОСУДАРСТВЕННОЙ И МУНИЦИПАЛЬНОЙ СОБСТВЕННОСТИ</t>
  </si>
  <si>
    <t>00011100000000000000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</si>
  <si>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</si>
  <si>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00011105000000000120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</si>
  <si>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</si>
  <si>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00011105030000000120
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</si>
  <si>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</si>
  <si>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</si>
  <si>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</si>
  <si>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</si>
  <si>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          Доходы от сдачи в аренду имущества, составляющего казну сельских поселений (за исключением земельных участков)</t>
  </si>
  <si>
    <t>00011105075100000120</t>
  </si>
  <si>
    <t xml:space="preserve">    ДОХОДЫ ОТ ОКАЗАНИЯ ПЛАТНЫХ УСЛУГ (РАБОТ) И КОМПЕНСАЦИИ ЗАТРАТ ГОСУДАРСТВА</t>
  </si>
  <si>
    <t>00011300000000000000</t>
  </si>
  <si>
    <t>00011302000000000130</t>
  </si>
  <si>
    <t>00011302990000000130</t>
  </si>
  <si>
    <t>Доходы от оказания платных услуг (работ)</t>
  </si>
  <si>
    <t>00011301000000000130</t>
  </si>
  <si>
    <t xml:space="preserve">   Прочие доходы от оказания платных услуг (работ)</t>
  </si>
  <si>
    <t>00011301990000000130</t>
  </si>
  <si>
    <t xml:space="preserve">      Прочие доходы от оказания платных услуг (работ) получателями средств бюджетов сельских поселений</t>
  </si>
  <si>
    <t>00011301995100000130</t>
  </si>
  <si>
    <t xml:space="preserve">    ДОХОДЫ ОТ ПРОДАЖИ МАТЕРИАЛЬНЫХ И НЕМАТЕРИАЛЬНЫХ АКТИВОВ</t>
  </si>
  <si>
    <t>00011400000000000000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</si>
  <si>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</si>
  <si>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00011402000000000000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</si>
  <si>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</si>
  <si>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00011402050100000410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</si>
  <si>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</si>
  <si>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00011402052100000410</t>
  </si>
  <si>
    <t xml:space="preserve">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</si>
  <si>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</si>
  <si>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бюджетной системы Российской Федерации </t>
  </si>
  <si>
    <t xml:space="preserve">              Дотации на выравнивание бюджетной обеспеченности</t>
  </si>
  <si>
    <t xml:space="preserve">                Дотации бюджетам сельских поселений на выравнивание бюджетной обеспеченности</t>
  </si>
  <si>
    <t xml:space="preserve">          Субсидии бюджетам бюджетной системы Российской Федерации (межбюджетные субсидии)</t>
  </si>
  <si>
    <t xml:space="preserve">              Прочие субсидии</t>
  </si>
  <si>
    <t xml:space="preserve">                Прочие субсидии бюджетам сельских поселений</t>
  </si>
  <si>
    <t xml:space="preserve">          Субвенции бюджетам бюджетной системы Российской Федерации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</si>
  <si>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</si>
  <si>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</si>
  <si>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Прочие субвенции</t>
  </si>
  <si>
    <t xml:space="preserve">                Прочие субвенции бюджетам сельских поселений</t>
  </si>
  <si>
    <t xml:space="preserve">          Иные межбюджетные трансферты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</si>
  <si>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</si>
  <si>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</si>
  <si>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Прочие межбюджетные трансферты, передаваемые бюджетам</t>
  </si>
  <si>
    <t xml:space="preserve">                Прочие межбюджетные трансферты, передаваемые бюджетам сельских поселений</t>
  </si>
  <si>
    <t>ИТОГО ДОХОДОВ</t>
  </si>
  <si>
    <t>Сведения</t>
  </si>
  <si>
    <t>о внесенных в течение отчетного года изменениях в решение Совета депутатов сельского поселения Алакуртти Кандалакшского района от 19.12.2017 № 402 "О бюджете сельского поселения Алакуртти Кандалакшского района на 2018 год" по видам доходов</t>
  </si>
  <si>
    <t>Утверждено РСД от 19.12.2017 № 402</t>
  </si>
  <si>
    <t>Утверждено РСД от 11.07.2018 № 438</t>
  </si>
  <si>
    <t>Утверждено РСД от 24.07.2018 № 460</t>
  </si>
  <si>
    <t>Утверждено РСД от 07.12.2018 № 471</t>
  </si>
  <si>
    <t>Утверждено РСД от 24.12.2018 № 491</t>
  </si>
  <si>
    <t xml:space="preserve">              Дотации бюджетам на поддержку мер по обеспечению сбалансированности бюджетов
</t>
  </si>
  <si>
    <t xml:space="preserve">            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</si>
  <si>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</si>
  <si>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</si>
  <si>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</si>
  <si>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</si>
  <si>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ШТРАФЫ, САНКЦИИ, ВОЗМЕЩЕНИЕ УЩЕРБА</t>
  </si>
  <si>
    <t>00011600000000000000</t>
  </si>
  <si>
    <t xml:space="preserve">      Прочие поступления от денежных взысканий (штрафов) и иных сумм в возмещение ущерба
</t>
  </si>
  <si>
    <t>00011690000000000140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</si>
  <si>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</si>
  <si>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</si>
  <si>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 xml:space="preserve">    ПРОЧИЕ НЕНАЛОГОВЫЕ ДОХОДЫ</t>
  </si>
  <si>
    <t>00011700000000000000</t>
  </si>
  <si>
    <t xml:space="preserve">      Прочие неналоговые доходы</t>
  </si>
  <si>
    <t>00011705000000000180</t>
  </si>
  <si>
    <t xml:space="preserve">        Прочие неналоговые доходы бюджетов городских поселений</t>
  </si>
  <si>
    <t>00011705050130000180</t>
  </si>
  <si>
    <t>00020000000000000000</t>
  </si>
  <si>
    <t>00020200000000000000</t>
  </si>
  <si>
    <t>00020210000000000151</t>
  </si>
  <si>
    <t>00020215001000000151</t>
  </si>
  <si>
    <t>00020215001100000151</t>
  </si>
  <si>
    <t xml:space="preserve">00020215002000000151
</t>
  </si>
  <si>
    <t xml:space="preserve">                Дотации бюджетам сельских поселений на поддержку мер по обеспечению сбалансированности бюджетов</t>
  </si>
  <si>
    <t xml:space="preserve">00020215002110000151
</t>
  </si>
  <si>
    <t>00020220000000000000</t>
  </si>
  <si>
    <t xml:space="preserve">00020225555000000151
</t>
  </si>
  <si>
    <t xml:space="preserve">00020225555100000151
</t>
  </si>
  <si>
    <t>00020229999000000151</t>
  </si>
  <si>
    <t>00020229999100000151</t>
  </si>
  <si>
    <t>00020230000000000151</t>
  </si>
  <si>
    <t>00020235118000000151</t>
  </si>
  <si>
    <t>00020235118100000151</t>
  </si>
  <si>
    <t>00020239999000000151</t>
  </si>
  <si>
    <t>00020239999100000151</t>
  </si>
  <si>
    <t>00020240000000000151</t>
  </si>
  <si>
    <t>00020240014000000151</t>
  </si>
  <si>
    <t>00020240014100000151</t>
  </si>
  <si>
    <t>00020249999000000151</t>
  </si>
  <si>
    <t>00020249999100000151</t>
  </si>
  <si>
    <t>Доходы от компенсации затрат государства</t>
  </si>
  <si>
    <t xml:space="preserve">   Прочие доходы от компенсации затрат государства</t>
  </si>
  <si>
    <t xml:space="preserve">    Прочие доходы от компенсации затрат бюджетов сельских поселений</t>
  </si>
  <si>
    <t>00011302995100000130</t>
  </si>
  <si>
    <t xml:space="preserve">00011690000000000140
</t>
  </si>
  <si>
    <t>00011690050100000140</t>
  </si>
  <si>
    <t xml:space="preserve">     ШТРАФЫ, САНКЦИИ, ВОЗМЕЩЕНИЕ УЩЕРБА</t>
  </si>
  <si>
    <t xml:space="preserve">       Прочие поступления от денежных взысканий (штрафов) и иных сумм в возмещение ущерба</t>
  </si>
  <si>
    <t xml:space="preserve">         Прочие поступления от денежных взысканий (штрафов) и иных сумм в возмещение ущерба, зачисляемые в бюджеты сельских поселений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</si>
</sst>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 ;[Red]\-#,##0.00\ "/>
  </numFmts>
  <fonts count="5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0"/>
      <name val="Arial"/>
      <family val="2"/>
      <charset val="204"/>
    </font>
    <font>
      <b/>
      <sz val="1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/>
    <xf numFmtId="0" fontId="6" fillId="2" borderId="0" applyNumberFormat="0" applyBorder="0" applyAlignment="0" applyProtection="0"/>
    <xf numFmtId="0" fontId="22" fillId="25" borderId="0" applyNumberFormat="0" applyBorder="0" applyAlignment="0" applyProtection="0"/>
    <xf numFmtId="0" fontId="6" fillId="3" borderId="0" applyNumberFormat="0" applyBorder="0" applyAlignment="0" applyProtection="0"/>
    <xf numFmtId="0" fontId="22" fillId="26" borderId="0" applyNumberFormat="0" applyBorder="0" applyAlignment="0" applyProtection="0"/>
    <xf numFmtId="0" fontId="6" fillId="4" borderId="0" applyNumberFormat="0" applyBorder="0" applyAlignment="0" applyProtection="0"/>
    <xf numFmtId="0" fontId="22" fillId="27" borderId="0" applyNumberFormat="0" applyBorder="0" applyAlignment="0" applyProtection="0"/>
    <xf numFmtId="0" fontId="6" fillId="5" borderId="0" applyNumberFormat="0" applyBorder="0" applyAlignment="0" applyProtection="0"/>
    <xf numFmtId="0" fontId="22" fillId="28" borderId="0" applyNumberFormat="0" applyBorder="0" applyAlignment="0" applyProtection="0"/>
    <xf numFmtId="0" fontId="6" fillId="6" borderId="0" applyNumberFormat="0" applyBorder="0" applyAlignment="0" applyProtection="0"/>
    <xf numFmtId="0" fontId="22" fillId="29" borderId="0" applyNumberFormat="0" applyBorder="0" applyAlignment="0" applyProtection="0"/>
    <xf numFmtId="0" fontId="6" fillId="7" borderId="0" applyNumberFormat="0" applyBorder="0" applyAlignment="0" applyProtection="0"/>
    <xf numFmtId="0" fontId="22" fillId="30" borderId="0" applyNumberFormat="0" applyBorder="0" applyAlignment="0" applyProtection="0"/>
    <xf numFmtId="0" fontId="6" fillId="8" borderId="0" applyNumberFormat="0" applyBorder="0" applyAlignment="0" applyProtection="0"/>
    <xf numFmtId="0" fontId="22" fillId="31" borderId="0" applyNumberFormat="0" applyBorder="0" applyAlignment="0" applyProtection="0"/>
    <xf numFmtId="0" fontId="6" fillId="9" borderId="0" applyNumberFormat="0" applyBorder="0" applyAlignment="0" applyProtection="0"/>
    <xf numFmtId="0" fontId="22" fillId="32" borderId="0" applyNumberFormat="0" applyBorder="0" applyAlignment="0" applyProtection="0"/>
    <xf numFmtId="0" fontId="6" fillId="10" borderId="0" applyNumberFormat="0" applyBorder="0" applyAlignment="0" applyProtection="0"/>
    <xf numFmtId="0" fontId="22" fillId="33" borderId="0" applyNumberFormat="0" applyBorder="0" applyAlignment="0" applyProtection="0"/>
    <xf numFmtId="0" fontId="6" fillId="5" borderId="0" applyNumberFormat="0" applyBorder="0" applyAlignment="0" applyProtection="0"/>
    <xf numFmtId="0" fontId="22" fillId="34" borderId="0" applyNumberFormat="0" applyBorder="0" applyAlignment="0" applyProtection="0"/>
    <xf numFmtId="0" fontId="6" fillId="8" borderId="0" applyNumberFormat="0" applyBorder="0" applyAlignment="0" applyProtection="0"/>
    <xf numFmtId="0" fontId="22" fillId="35" borderId="0" applyNumberFormat="0" applyBorder="0" applyAlignment="0" applyProtection="0"/>
    <xf numFmtId="0" fontId="6" fillId="11" borderId="0" applyNumberFormat="0" applyBorder="0" applyAlignment="0" applyProtection="0"/>
    <xf numFmtId="0" fontId="22" fillId="36" borderId="0" applyNumberFormat="0" applyBorder="0" applyAlignment="0" applyProtection="0"/>
    <xf numFmtId="0" fontId="7" fillId="12" borderId="0" applyNumberFormat="0" applyBorder="0" applyAlignment="0" applyProtection="0"/>
    <xf numFmtId="0" fontId="23" fillId="37" borderId="0" applyNumberFormat="0" applyBorder="0" applyAlignment="0" applyProtection="0"/>
    <xf numFmtId="0" fontId="7" fillId="9" borderId="0" applyNumberFormat="0" applyBorder="0" applyAlignment="0" applyProtection="0"/>
    <xf numFmtId="0" fontId="23" fillId="38" borderId="0" applyNumberFormat="0" applyBorder="0" applyAlignment="0" applyProtection="0"/>
    <xf numFmtId="0" fontId="7" fillId="10" borderId="0" applyNumberFormat="0" applyBorder="0" applyAlignment="0" applyProtection="0"/>
    <xf numFmtId="0" fontId="23" fillId="39" borderId="0" applyNumberFormat="0" applyBorder="0" applyAlignment="0" applyProtection="0"/>
    <xf numFmtId="0" fontId="7" fillId="13" borderId="0" applyNumberFormat="0" applyBorder="0" applyAlignment="0" applyProtection="0"/>
    <xf numFmtId="0" fontId="23" fillId="40" borderId="0" applyNumberFormat="0" applyBorder="0" applyAlignment="0" applyProtection="0"/>
    <xf numFmtId="0" fontId="7" fillId="14" borderId="0" applyNumberFormat="0" applyBorder="0" applyAlignment="0" applyProtection="0"/>
    <xf numFmtId="0" fontId="23" fillId="41" borderId="0" applyNumberFormat="0" applyBorder="0" applyAlignment="0" applyProtection="0"/>
    <xf numFmtId="0" fontId="7" fillId="15" borderId="0" applyNumberFormat="0" applyBorder="0" applyAlignment="0" applyProtection="0"/>
    <xf numFmtId="0" fontId="23" fillId="42" borderId="0" applyNumberFormat="0" applyBorder="0" applyAlignment="0" applyProtection="0"/>
    <xf numFmtId="0" fontId="7" fillId="16" borderId="0" applyNumberFormat="0" applyBorder="0" applyAlignment="0" applyProtection="0"/>
    <xf numFmtId="0" fontId="23" fillId="43" borderId="0" applyNumberFormat="0" applyBorder="0" applyAlignment="0" applyProtection="0"/>
    <xf numFmtId="0" fontId="7" fillId="17" borderId="0" applyNumberFormat="0" applyBorder="0" applyAlignment="0" applyProtection="0"/>
    <xf numFmtId="0" fontId="23" fillId="44" borderId="0" applyNumberFormat="0" applyBorder="0" applyAlignment="0" applyProtection="0"/>
    <xf numFmtId="0" fontId="7" fillId="18" borderId="0" applyNumberFormat="0" applyBorder="0" applyAlignment="0" applyProtection="0"/>
    <xf numFmtId="0" fontId="23" fillId="45" borderId="0" applyNumberFormat="0" applyBorder="0" applyAlignment="0" applyProtection="0"/>
    <xf numFmtId="0" fontId="7" fillId="13" borderId="0" applyNumberFormat="0" applyBorder="0" applyAlignment="0" applyProtection="0"/>
    <xf numFmtId="0" fontId="23" fillId="46" borderId="0" applyNumberFormat="0" applyBorder="0" applyAlignment="0" applyProtection="0"/>
    <xf numFmtId="0" fontId="7" fillId="14" borderId="0" applyNumberFormat="0" applyBorder="0" applyAlignment="0" applyProtection="0"/>
    <xf numFmtId="0" fontId="23" fillId="47" borderId="0" applyNumberFormat="0" applyBorder="0" applyAlignment="0" applyProtection="0"/>
    <xf numFmtId="0" fontId="7" fillId="19" borderId="0" applyNumberFormat="0" applyBorder="0" applyAlignment="0" applyProtection="0"/>
    <xf numFmtId="0" fontId="23" fillId="48" borderId="0" applyNumberFormat="0" applyBorder="0" applyAlignment="0" applyProtection="0"/>
    <xf numFmtId="0" fontId="8" fillId="7" borderId="1" applyNumberFormat="0" applyAlignment="0" applyProtection="0"/>
    <xf numFmtId="0" fontId="24" fillId="49" borderId="12" applyNumberFormat="0" applyAlignment="0" applyProtection="0"/>
    <xf numFmtId="0" fontId="9" fillId="20" borderId="2" applyNumberFormat="0" applyAlignment="0" applyProtection="0"/>
    <xf numFmtId="0" fontId="25" fillId="50" borderId="13" applyNumberFormat="0" applyAlignment="0" applyProtection="0"/>
    <xf numFmtId="0" fontId="10" fillId="20" borderId="1" applyNumberFormat="0" applyAlignment="0" applyProtection="0"/>
    <xf numFmtId="0" fontId="26" fillId="50" borderId="12" applyNumberFormat="0" applyAlignment="0" applyProtection="0"/>
    <xf numFmtId="0" fontId="11" fillId="0" borderId="3" applyNumberFormat="0" applyFill="0" applyAlignment="0" applyProtection="0"/>
    <xf numFmtId="0" fontId="27" fillId="0" borderId="14" applyNumberFormat="0" applyFill="0" applyAlignment="0" applyProtection="0"/>
    <xf numFmtId="0" fontId="12" fillId="0" borderId="4" applyNumberFormat="0" applyFill="0" applyAlignment="0" applyProtection="0"/>
    <xf numFmtId="0" fontId="28" fillId="0" borderId="15" applyNumberFormat="0" applyFill="0" applyAlignment="0" applyProtection="0"/>
    <xf numFmtId="0" fontId="13" fillId="0" borderId="5" applyNumberFormat="0" applyFill="0" applyAlignment="0" applyProtection="0"/>
    <xf numFmtId="0" fontId="29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0" fillId="0" borderId="17" applyNumberFormat="0" applyFill="0" applyAlignment="0" applyProtection="0"/>
    <xf numFmtId="0" fontId="15" fillId="21" borderId="7" applyNumberFormat="0" applyAlignment="0" applyProtection="0"/>
    <xf numFmtId="0" fontId="31" fillId="51" borderId="18" applyNumberFormat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3" fillId="52" borderId="0" applyNumberFormat="0" applyBorder="0" applyAlignment="0" applyProtection="0"/>
    <xf numFmtId="0" fontId="4" fillId="23" borderId="0"/>
    <xf numFmtId="0" fontId="18" fillId="3" borderId="0" applyNumberFormat="0" applyBorder="0" applyAlignment="0" applyProtection="0"/>
    <xf numFmtId="0" fontId="34" fillId="53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24" borderId="8" applyNumberFormat="0" applyFont="0" applyAlignment="0" applyProtection="0"/>
    <xf numFmtId="0" fontId="22" fillId="54" borderId="19" applyNumberFormat="0" applyFont="0" applyAlignment="0" applyProtection="0"/>
    <xf numFmtId="0" fontId="20" fillId="0" borderId="9" applyNumberFormat="0" applyFill="0" applyAlignment="0" applyProtection="0"/>
    <xf numFmtId="0" fontId="36" fillId="0" borderId="20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8" fillId="55" borderId="0" applyNumberFormat="0" applyBorder="0" applyAlignment="0" applyProtection="0"/>
    <xf numFmtId="0" fontId="39" fillId="0" borderId="21">
      <alignment vertical="top" wrapText="1"/>
    </xf>
    <xf numFmtId="49" fontId="40" fillId="0" borderId="21">
      <alignment horizontal="center" vertical="top" shrinkToFit="1"/>
    </xf>
    <xf numFmtId="4" fontId="39" fillId="56" borderId="21">
      <alignment horizontal="right" vertical="top" shrinkToFit="1"/>
    </xf>
    <xf numFmtId="0" fontId="39" fillId="0" borderId="21">
      <alignment horizontal="left"/>
    </xf>
    <xf numFmtId="4" fontId="39" fillId="54" borderId="21">
      <alignment horizontal="right" vertical="top" shrinkToFit="1"/>
    </xf>
    <xf numFmtId="10" fontId="39" fillId="56" borderId="21">
      <alignment horizontal="right" vertical="top" shrinkToFit="1"/>
    </xf>
    <xf numFmtId="10" fontId="39" fillId="54" borderId="21">
      <alignment horizontal="right" vertical="top" shrinkToFit="1"/>
    </xf>
    <xf numFmtId="0" fontId="41" fillId="0" borderId="0"/>
    <xf numFmtId="0" fontId="40" fillId="0" borderId="0">
      <alignment wrapText="1"/>
    </xf>
    <xf numFmtId="0" fontId="40" fillId="0" borderId="0"/>
    <xf numFmtId="0" fontId="42" fillId="0" borderId="0">
      <alignment horizontal="center" wrapText="1"/>
    </xf>
    <xf numFmtId="0" fontId="42" fillId="0" borderId="0">
      <alignment horizontal="center"/>
    </xf>
    <xf numFmtId="0" fontId="40" fillId="0" borderId="0">
      <alignment horizontal="right"/>
    </xf>
    <xf numFmtId="0" fontId="40" fillId="0" borderId="21">
      <alignment horizontal="center" vertical="center" wrapText="1"/>
    </xf>
    <xf numFmtId="0" fontId="40" fillId="0" borderId="0">
      <alignment horizontal="left" wrapText="1"/>
    </xf>
    <xf numFmtId="0" fontId="43" fillId="0" borderId="0"/>
    <xf numFmtId="0" fontId="43" fillId="0" borderId="0"/>
    <xf numFmtId="0" fontId="40" fillId="0" borderId="0"/>
    <xf numFmtId="0" fontId="40" fillId="0" borderId="0"/>
    <xf numFmtId="0" fontId="43" fillId="0" borderId="0"/>
    <xf numFmtId="0" fontId="40" fillId="57" borderId="0"/>
    <xf numFmtId="0" fontId="40" fillId="57" borderId="22"/>
    <xf numFmtId="0" fontId="40" fillId="57" borderId="23"/>
    <xf numFmtId="49" fontId="40" fillId="0" borderId="21">
      <alignment horizontal="left" vertical="top" wrapText="1" indent="2"/>
    </xf>
    <xf numFmtId="4" fontId="40" fillId="0" borderId="21">
      <alignment horizontal="right" vertical="top" shrinkToFit="1"/>
    </xf>
    <xf numFmtId="10" fontId="40" fillId="0" borderId="21">
      <alignment horizontal="right" vertical="top" shrinkToFit="1"/>
    </xf>
    <xf numFmtId="0" fontId="40" fillId="57" borderId="23">
      <alignment shrinkToFit="1"/>
    </xf>
    <xf numFmtId="0" fontId="40" fillId="57" borderId="24"/>
    <xf numFmtId="0" fontId="40" fillId="57" borderId="23">
      <alignment horizontal="center"/>
    </xf>
    <xf numFmtId="0" fontId="40" fillId="57" borderId="23">
      <alignment horizontal="left"/>
    </xf>
    <xf numFmtId="0" fontId="40" fillId="57" borderId="24">
      <alignment horizontal="center"/>
    </xf>
    <xf numFmtId="0" fontId="40" fillId="57" borderId="24">
      <alignment horizontal="left"/>
    </xf>
    <xf numFmtId="0" fontId="2" fillId="0" borderId="0"/>
    <xf numFmtId="0" fontId="6" fillId="2" borderId="0" applyNumberFormat="0" applyBorder="0" applyAlignment="0" applyProtection="0"/>
    <xf numFmtId="0" fontId="1" fillId="25" borderId="0" applyNumberFormat="0" applyBorder="0" applyAlignment="0" applyProtection="0"/>
    <xf numFmtId="0" fontId="6" fillId="3" borderId="0" applyNumberFormat="0" applyBorder="0" applyAlignment="0" applyProtection="0"/>
    <xf numFmtId="0" fontId="1" fillId="26" borderId="0" applyNumberFormat="0" applyBorder="0" applyAlignment="0" applyProtection="0"/>
    <xf numFmtId="0" fontId="6" fillId="4" borderId="0" applyNumberFormat="0" applyBorder="0" applyAlignment="0" applyProtection="0"/>
    <xf numFmtId="0" fontId="1" fillId="27" borderId="0" applyNumberFormat="0" applyBorder="0" applyAlignment="0" applyProtection="0"/>
    <xf numFmtId="0" fontId="6" fillId="5" borderId="0" applyNumberFormat="0" applyBorder="0" applyAlignment="0" applyProtection="0"/>
    <xf numFmtId="0" fontId="1" fillId="28" borderId="0" applyNumberFormat="0" applyBorder="0" applyAlignment="0" applyProtection="0"/>
    <xf numFmtId="0" fontId="6" fillId="6" borderId="0" applyNumberFormat="0" applyBorder="0" applyAlignment="0" applyProtection="0"/>
    <xf numFmtId="0" fontId="1" fillId="29" borderId="0" applyNumberFormat="0" applyBorder="0" applyAlignment="0" applyProtection="0"/>
    <xf numFmtId="0" fontId="6" fillId="7" borderId="0" applyNumberFormat="0" applyBorder="0" applyAlignment="0" applyProtection="0"/>
    <xf numFmtId="0" fontId="1" fillId="30" borderId="0" applyNumberFormat="0" applyBorder="0" applyAlignment="0" applyProtection="0"/>
    <xf numFmtId="0" fontId="6" fillId="8" borderId="0" applyNumberFormat="0" applyBorder="0" applyAlignment="0" applyProtection="0"/>
    <xf numFmtId="0" fontId="1" fillId="31" borderId="0" applyNumberFormat="0" applyBorder="0" applyAlignment="0" applyProtection="0"/>
    <xf numFmtId="0" fontId="6" fillId="9" borderId="0" applyNumberFormat="0" applyBorder="0" applyAlignment="0" applyProtection="0"/>
    <xf numFmtId="0" fontId="1" fillId="32" borderId="0" applyNumberFormat="0" applyBorder="0" applyAlignment="0" applyProtection="0"/>
    <xf numFmtId="0" fontId="6" fillId="10" borderId="0" applyNumberFormat="0" applyBorder="0" applyAlignment="0" applyProtection="0"/>
    <xf numFmtId="0" fontId="1" fillId="33" borderId="0" applyNumberFormat="0" applyBorder="0" applyAlignment="0" applyProtection="0"/>
    <xf numFmtId="0" fontId="6" fillId="5" borderId="0" applyNumberFormat="0" applyBorder="0" applyAlignment="0" applyProtection="0"/>
    <xf numFmtId="0" fontId="1" fillId="34" borderId="0" applyNumberFormat="0" applyBorder="0" applyAlignment="0" applyProtection="0"/>
    <xf numFmtId="0" fontId="6" fillId="8" borderId="0" applyNumberFormat="0" applyBorder="0" applyAlignment="0" applyProtection="0"/>
    <xf numFmtId="0" fontId="1" fillId="35" borderId="0" applyNumberFormat="0" applyBorder="0" applyAlignment="0" applyProtection="0"/>
    <xf numFmtId="0" fontId="6" fillId="11" borderId="0" applyNumberFormat="0" applyBorder="0" applyAlignment="0" applyProtection="0"/>
    <xf numFmtId="0" fontId="1" fillId="3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4" borderId="8" applyNumberFormat="0" applyFont="0" applyAlignment="0" applyProtection="0"/>
    <xf numFmtId="0" fontId="1" fillId="54" borderId="19" applyNumberFormat="0" applyFont="0" applyAlignment="0" applyProtection="0"/>
    <xf numFmtId="0" fontId="2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3" fillId="0" borderId="0"/>
    <xf numFmtId="0" fontId="44" fillId="0" borderId="0">
      <alignment horizontal="left" wrapText="1"/>
    </xf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0" borderId="21">
      <alignment horizontal="center" vertical="center" wrapText="1"/>
    </xf>
    <xf numFmtId="49" fontId="44" fillId="0" borderId="21">
      <alignment horizontal="center" vertical="top" shrinkToFit="1"/>
    </xf>
    <xf numFmtId="0" fontId="44" fillId="0" borderId="21">
      <alignment horizontal="left" vertical="top" wrapText="1"/>
    </xf>
    <xf numFmtId="0" fontId="44" fillId="0" borderId="21">
      <alignment horizontal="center" vertical="top" wrapText="1"/>
    </xf>
    <xf numFmtId="4" fontId="46" fillId="56" borderId="21">
      <alignment horizontal="right" vertical="top" shrinkToFit="1"/>
    </xf>
    <xf numFmtId="10" fontId="46" fillId="56" borderId="21">
      <alignment horizontal="center" vertical="top" shrinkToFit="1"/>
    </xf>
    <xf numFmtId="49" fontId="46" fillId="0" borderId="21">
      <alignment horizontal="left" vertical="top" shrinkToFit="1"/>
    </xf>
    <xf numFmtId="4" fontId="46" fillId="58" borderId="21">
      <alignment horizontal="right" vertical="top" shrinkToFit="1"/>
    </xf>
    <xf numFmtId="10" fontId="46" fillId="58" borderId="21">
      <alignment horizontal="center" vertical="top" shrinkToFit="1"/>
    </xf>
    <xf numFmtId="0" fontId="44" fillId="0" borderId="0"/>
    <xf numFmtId="0" fontId="44" fillId="0" borderId="0"/>
    <xf numFmtId="0" fontId="44" fillId="0" borderId="0"/>
    <xf numFmtId="0" fontId="44" fillId="57" borderId="0"/>
    <xf numFmtId="0" fontId="44" fillId="57" borderId="22"/>
    <xf numFmtId="0" fontId="44" fillId="57" borderId="23"/>
    <xf numFmtId="4" fontId="44" fillId="0" borderId="21">
      <alignment horizontal="right" vertical="top" shrinkToFit="1"/>
    </xf>
    <xf numFmtId="10" fontId="44" fillId="0" borderId="21">
      <alignment horizontal="center" vertical="top" shrinkToFit="1"/>
    </xf>
    <xf numFmtId="0" fontId="44" fillId="57" borderId="24"/>
    <xf numFmtId="0" fontId="44" fillId="57" borderId="22">
      <alignment horizontal="left"/>
    </xf>
    <xf numFmtId="0" fontId="44" fillId="57" borderId="23">
      <alignment horizontal="left"/>
    </xf>
    <xf numFmtId="0" fontId="44" fillId="57" borderId="24">
      <alignment horizontal="left"/>
    </xf>
    <xf numFmtId="0" fontId="44" fillId="57" borderId="0">
      <alignment horizontal="left"/>
    </xf>
    <xf numFmtId="0" fontId="46" fillId="0" borderId="21">
      <alignment vertical="top" wrapText="1"/>
    </xf>
    <xf numFmtId="4" fontId="46" fillId="56" borderId="21">
      <alignment horizontal="right" vertical="top" shrinkToFit="1"/>
    </xf>
    <xf numFmtId="10" fontId="46" fillId="56" borderId="21">
      <alignment horizontal="right" vertical="top" shrinkToFit="1"/>
    </xf>
    <xf numFmtId="10" fontId="46" fillId="54" borderId="21">
      <alignment horizontal="right" vertical="top" shrinkToFit="1"/>
    </xf>
    <xf numFmtId="0" fontId="4" fillId="23" borderId="0"/>
  </cellStyleXfs>
  <cellXfs count="27">
    <xf numFmtId="0" fontId="0" fillId="0" borderId="0" xfId="0"/>
    <xf numFmtId="164" fontId="2" fillId="0" borderId="0" xfId="0" applyNumberFormat="1" applyFont="1" applyFill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right" vertical="top" wrapText="1"/>
    </xf>
    <xf numFmtId="165" fontId="47" fillId="0" borderId="1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vertical="top" wrapText="1"/>
    </xf>
    <xf numFmtId="165" fontId="47" fillId="0" borderId="0" xfId="0" applyNumberFormat="1" applyFont="1" applyFill="1" applyAlignment="1">
      <alignment horizontal="center" vertical="top" wrapText="1"/>
    </xf>
    <xf numFmtId="165" fontId="47" fillId="0" borderId="0" xfId="0" applyNumberFormat="1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202" applyFont="1" applyFill="1" applyBorder="1" applyAlignment="1">
      <alignment horizontal="left" vertical="top" wrapText="1"/>
    </xf>
    <xf numFmtId="49" fontId="6" fillId="0" borderId="10" xfId="202" applyNumberFormat="1" applyFont="1" applyFill="1" applyBorder="1" applyAlignment="1">
      <alignment horizontal="center" vertical="top" wrapText="1" shrinkToFit="1"/>
    </xf>
    <xf numFmtId="4" fontId="48" fillId="0" borderId="10" xfId="202" applyNumberFormat="1" applyFont="1" applyFill="1" applyBorder="1" applyAlignment="1">
      <alignment horizontal="right" vertical="top" wrapText="1" shrinkToFit="1"/>
    </xf>
    <xf numFmtId="4" fontId="49" fillId="0" borderId="10" xfId="202" applyNumberFormat="1" applyFont="1" applyFill="1" applyBorder="1" applyAlignment="1">
      <alignment horizontal="right" vertical="top" wrapText="1" shrinkToFit="1"/>
    </xf>
    <xf numFmtId="0" fontId="2" fillId="0" borderId="10" xfId="202" applyFont="1" applyFill="1" applyBorder="1" applyAlignment="1">
      <alignment horizontal="left" vertical="top" wrapText="1"/>
    </xf>
    <xf numFmtId="49" fontId="2" fillId="0" borderId="10" xfId="202" applyNumberFormat="1" applyFont="1" applyFill="1" applyBorder="1" applyAlignment="1">
      <alignment horizontal="center" vertical="top" wrapText="1" shrinkToFit="1"/>
    </xf>
    <xf numFmtId="4" fontId="47" fillId="0" borderId="10" xfId="202" applyNumberFormat="1" applyFont="1" applyFill="1" applyBorder="1" applyAlignment="1">
      <alignment horizontal="right" vertical="top" wrapText="1" shrinkToFit="1"/>
    </xf>
    <xf numFmtId="49" fontId="50" fillId="0" borderId="24" xfId="114" applyNumberFormat="1" applyFont="1" applyFill="1" applyProtection="1">
      <alignment horizontal="center"/>
    </xf>
    <xf numFmtId="4" fontId="48" fillId="0" borderId="10" xfId="71" applyNumberFormat="1" applyFont="1" applyFill="1" applyBorder="1" applyAlignment="1">
      <alignment horizontal="right" vertical="top" wrapText="1" shrinkToFit="1"/>
    </xf>
    <xf numFmtId="4" fontId="47" fillId="0" borderId="10" xfId="71" applyNumberFormat="1" applyFont="1" applyFill="1" applyBorder="1" applyAlignment="1">
      <alignment horizontal="right" vertical="top" wrapText="1" shrinkToFit="1"/>
    </xf>
    <xf numFmtId="4" fontId="51" fillId="0" borderId="10" xfId="71" applyNumberFormat="1" applyFont="1" applyFill="1" applyBorder="1" applyAlignment="1">
      <alignment horizontal="right" vertical="top" wrapText="1" shrinkToFit="1"/>
    </xf>
    <xf numFmtId="0" fontId="2" fillId="0" borderId="10" xfId="71" applyFont="1" applyFill="1" applyBorder="1" applyAlignment="1">
      <alignment horizontal="left" vertical="top" wrapText="1"/>
    </xf>
    <xf numFmtId="165" fontId="47" fillId="0" borderId="11" xfId="0" applyNumberFormat="1" applyFont="1" applyFill="1" applyBorder="1" applyAlignment="1">
      <alignment vertical="top" wrapText="1"/>
    </xf>
    <xf numFmtId="165" fontId="2" fillId="0" borderId="0" xfId="0" applyNumberFormat="1" applyFont="1" applyFill="1" applyAlignment="1">
      <alignment horizontal="center" vertical="top" wrapText="1"/>
    </xf>
    <xf numFmtId="0" fontId="50" fillId="0" borderId="21" xfId="108" applyNumberFormat="1" applyFont="1" applyFill="1" applyAlignment="1" applyProtection="1">
      <alignment horizontal="left" wrapText="1" indent="2"/>
    </xf>
    <xf numFmtId="0" fontId="2" fillId="0" borderId="21" xfId="108" applyNumberFormat="1" applyFont="1" applyFill="1" applyAlignment="1" applyProtection="1">
      <alignment horizontal="left" wrapText="1" indent="2"/>
    </xf>
    <xf numFmtId="49" fontId="2" fillId="0" borderId="10" xfId="71" applyNumberFormat="1" applyFont="1" applyFill="1" applyBorder="1" applyAlignment="1">
      <alignment horizontal="center" vertical="top" wrapText="1" shrinkToFit="1"/>
    </xf>
    <xf numFmtId="49" fontId="51" fillId="0" borderId="25" xfId="71" applyNumberFormat="1" applyFont="1" applyFill="1" applyBorder="1" applyAlignment="1">
      <alignment vertical="top" wrapText="1" shrinkToFit="1"/>
    </xf>
    <xf numFmtId="49" fontId="51" fillId="0" borderId="26" xfId="71" applyNumberFormat="1" applyFont="1" applyFill="1" applyBorder="1" applyAlignment="1">
      <alignment vertical="top" wrapText="1" shrinkToFit="1"/>
    </xf>
  </cellXfs>
  <cellStyles count="203">
    <cellStyle name="20% - Акцент1" xfId="1" builtinId="30" customBuiltin="1"/>
    <cellStyle name="20% - Акцент1 2" xfId="2"/>
    <cellStyle name="20% - Акцент1 2 2" xfId="118"/>
    <cellStyle name="20% - Акцент1 3" xfId="117"/>
    <cellStyle name="20% - Акцент2" xfId="3" builtinId="34" customBuiltin="1"/>
    <cellStyle name="20% - Акцент2 2" xfId="4"/>
    <cellStyle name="20% - Акцент2 2 2" xfId="120"/>
    <cellStyle name="20% - Акцент2 3" xfId="119"/>
    <cellStyle name="20% - Акцент3" xfId="5" builtinId="38" customBuiltin="1"/>
    <cellStyle name="20% - Акцент3 2" xfId="6"/>
    <cellStyle name="20% - Акцент3 2 2" xfId="122"/>
    <cellStyle name="20% - Акцент3 3" xfId="121"/>
    <cellStyle name="20% - Акцент4" xfId="7" builtinId="42" customBuiltin="1"/>
    <cellStyle name="20% - Акцент4 2" xfId="8"/>
    <cellStyle name="20% - Акцент4 2 2" xfId="124"/>
    <cellStyle name="20% - Акцент4 3" xfId="123"/>
    <cellStyle name="20% - Акцент5" xfId="9" builtinId="46" customBuiltin="1"/>
    <cellStyle name="20% - Акцент5 2" xfId="10"/>
    <cellStyle name="20% - Акцент5 2 2" xfId="126"/>
    <cellStyle name="20% - Акцент5 3" xfId="125"/>
    <cellStyle name="20% - Акцент6" xfId="11" builtinId="50" customBuiltin="1"/>
    <cellStyle name="20% - Акцент6 2" xfId="12"/>
    <cellStyle name="20% - Акцент6 2 2" xfId="128"/>
    <cellStyle name="20% - Акцент6 3" xfId="127"/>
    <cellStyle name="40% - Акцент1" xfId="13" builtinId="31" customBuiltin="1"/>
    <cellStyle name="40% - Акцент1 2" xfId="14"/>
    <cellStyle name="40% - Акцент1 2 2" xfId="130"/>
    <cellStyle name="40% - Акцент1 3" xfId="129"/>
    <cellStyle name="40% - Акцент2" xfId="15" builtinId="35" customBuiltin="1"/>
    <cellStyle name="40% - Акцент2 2" xfId="16"/>
    <cellStyle name="40% - Акцент2 2 2" xfId="132"/>
    <cellStyle name="40% - Акцент2 3" xfId="131"/>
    <cellStyle name="40% - Акцент3" xfId="17" builtinId="39" customBuiltin="1"/>
    <cellStyle name="40% - Акцент3 2" xfId="18"/>
    <cellStyle name="40% - Акцент3 2 2" xfId="134"/>
    <cellStyle name="40% - Акцент3 3" xfId="133"/>
    <cellStyle name="40% - Акцент4" xfId="19" builtinId="43" customBuiltin="1"/>
    <cellStyle name="40% - Акцент4 2" xfId="20"/>
    <cellStyle name="40% - Акцент4 2 2" xfId="136"/>
    <cellStyle name="40% - Акцент4 3" xfId="135"/>
    <cellStyle name="40% - Акцент5" xfId="21" builtinId="47" customBuiltin="1"/>
    <cellStyle name="40% - Акцент5 2" xfId="22"/>
    <cellStyle name="40% - Акцент5 2 2" xfId="138"/>
    <cellStyle name="40% - Акцент5 3" xfId="137"/>
    <cellStyle name="40% - Акцент6" xfId="23" builtinId="51" customBuiltin="1"/>
    <cellStyle name="40% - Акцент6 2" xfId="24"/>
    <cellStyle name="40% - Акцент6 2 2" xfId="140"/>
    <cellStyle name="40% - Акцент6 3" xfId="139"/>
    <cellStyle name="60% - Акцент1" xfId="25" builtinId="32" customBuiltin="1"/>
    <cellStyle name="60% - Акцент1 2" xfId="26"/>
    <cellStyle name="60% - Акцент1 3" xfId="141"/>
    <cellStyle name="60% - Акцент2" xfId="27" builtinId="36" customBuiltin="1"/>
    <cellStyle name="60% - Акцент2 2" xfId="28"/>
    <cellStyle name="60% - Акцент2 3" xfId="142"/>
    <cellStyle name="60% - Акцент3" xfId="29" builtinId="40" customBuiltin="1"/>
    <cellStyle name="60% - Акцент3 2" xfId="30"/>
    <cellStyle name="60% - Акцент3 3" xfId="143"/>
    <cellStyle name="60% - Акцент4" xfId="31" builtinId="44" customBuiltin="1"/>
    <cellStyle name="60% - Акцент4 2" xfId="32"/>
    <cellStyle name="60% - Акцент4 3" xfId="144"/>
    <cellStyle name="60% - Акцент5" xfId="33" builtinId="48" customBuiltin="1"/>
    <cellStyle name="60% - Акцент5 2" xfId="34"/>
    <cellStyle name="60% - Акцент5 3" xfId="145"/>
    <cellStyle name="60% - Акцент6" xfId="35" builtinId="52" customBuiltin="1"/>
    <cellStyle name="60% - Акцент6 2" xfId="36"/>
    <cellStyle name="60% - Акцент6 3" xfId="146"/>
    <cellStyle name="br" xfId="99"/>
    <cellStyle name="col" xfId="100"/>
    <cellStyle name="style0" xfId="101"/>
    <cellStyle name="style0 2" xfId="186"/>
    <cellStyle name="td" xfId="102"/>
    <cellStyle name="td 2" xfId="187"/>
    <cellStyle name="tr" xfId="103"/>
    <cellStyle name="xl21" xfId="104"/>
    <cellStyle name="xl21 2" xfId="188"/>
    <cellStyle name="xl22" xfId="92"/>
    <cellStyle name="xl22 2" xfId="172"/>
    <cellStyle name="xl23" xfId="93"/>
    <cellStyle name="xl23 2" xfId="173"/>
    <cellStyle name="xl24" xfId="94"/>
    <cellStyle name="xl24 2" xfId="174"/>
    <cellStyle name="xl25" xfId="95"/>
    <cellStyle name="xl25 2" xfId="175"/>
    <cellStyle name="xl26" xfId="96"/>
    <cellStyle name="xl26 2" xfId="189"/>
    <cellStyle name="xl27" xfId="105"/>
    <cellStyle name="xl27 2" xfId="176"/>
    <cellStyle name="xl28" xfId="97"/>
    <cellStyle name="xl28 2" xfId="190"/>
    <cellStyle name="xl29" xfId="106"/>
    <cellStyle name="xl29 2" xfId="177"/>
    <cellStyle name="xl30" xfId="107"/>
    <cellStyle name="xl30 2" xfId="179"/>
    <cellStyle name="xl31" xfId="85"/>
    <cellStyle name="xl31 2" xfId="191"/>
    <cellStyle name="xl32" xfId="108"/>
    <cellStyle name="xl32 2" xfId="192"/>
    <cellStyle name="xl33" xfId="109"/>
    <cellStyle name="xl33 2" xfId="193"/>
    <cellStyle name="xl34" xfId="110"/>
    <cellStyle name="xl34 2" xfId="182"/>
    <cellStyle name="xl35" xfId="87"/>
    <cellStyle name="xl35 2" xfId="183"/>
    <cellStyle name="xl36" xfId="88"/>
    <cellStyle name="xl36 2" xfId="184"/>
    <cellStyle name="xl37" xfId="90"/>
    <cellStyle name="xl37 2" xfId="185"/>
    <cellStyle name="xl38" xfId="111"/>
    <cellStyle name="xl38 2" xfId="194"/>
    <cellStyle name="xl39" xfId="98"/>
    <cellStyle name="xl39 2" xfId="178"/>
    <cellStyle name="xl40" xfId="84"/>
    <cellStyle name="xl40 2" xfId="180"/>
    <cellStyle name="xl41" xfId="86"/>
    <cellStyle name="xl41 2" xfId="181"/>
    <cellStyle name="xl42" xfId="89"/>
    <cellStyle name="xl42 2" xfId="195"/>
    <cellStyle name="xl43" xfId="112"/>
    <cellStyle name="xl43 2" xfId="196"/>
    <cellStyle name="xl44" xfId="113"/>
    <cellStyle name="xl44 2" xfId="197"/>
    <cellStyle name="xl45" xfId="114"/>
    <cellStyle name="xl46" xfId="115"/>
    <cellStyle name="xl55" xfId="201"/>
    <cellStyle name="xl60" xfId="198"/>
    <cellStyle name="xl63" xfId="199"/>
    <cellStyle name="xl64" xfId="200"/>
    <cellStyle name="Акцент1" xfId="37" builtinId="29" customBuiltin="1"/>
    <cellStyle name="Акцент1 2" xfId="38"/>
    <cellStyle name="Акцент1 3" xfId="147"/>
    <cellStyle name="Акцент2" xfId="39" builtinId="33" customBuiltin="1"/>
    <cellStyle name="Акцент2 2" xfId="40"/>
    <cellStyle name="Акцент2 3" xfId="148"/>
    <cellStyle name="Акцент3" xfId="41" builtinId="37" customBuiltin="1"/>
    <cellStyle name="Акцент3 2" xfId="42"/>
    <cellStyle name="Акцент3 3" xfId="149"/>
    <cellStyle name="Акцент4" xfId="43" builtinId="41" customBuiltin="1"/>
    <cellStyle name="Акцент4 2" xfId="44"/>
    <cellStyle name="Акцент4 3" xfId="150"/>
    <cellStyle name="Акцент5" xfId="45" builtinId="45" customBuiltin="1"/>
    <cellStyle name="Акцент5 2" xfId="46"/>
    <cellStyle name="Акцент5 3" xfId="151"/>
    <cellStyle name="Акцент6" xfId="47" builtinId="49" customBuiltin="1"/>
    <cellStyle name="Акцент6 2" xfId="48"/>
    <cellStyle name="Акцент6 3" xfId="152"/>
    <cellStyle name="Ввод " xfId="49" builtinId="20" customBuiltin="1"/>
    <cellStyle name="Ввод  2" xfId="50"/>
    <cellStyle name="Ввод  3" xfId="153"/>
    <cellStyle name="Вывод" xfId="51" builtinId="21" customBuiltin="1"/>
    <cellStyle name="Вывод 2" xfId="52"/>
    <cellStyle name="Вывод 3" xfId="154"/>
    <cellStyle name="Вычисление" xfId="53" builtinId="22" customBuiltin="1"/>
    <cellStyle name="Вычисление 2" xfId="54"/>
    <cellStyle name="Вычисление 3" xfId="155"/>
    <cellStyle name="Заголовок 1" xfId="55" builtinId="16" customBuiltin="1"/>
    <cellStyle name="Заголовок 1 2" xfId="56"/>
    <cellStyle name="Заголовок 1 3" xfId="156"/>
    <cellStyle name="Заголовок 2" xfId="57" builtinId="17" customBuiltin="1"/>
    <cellStyle name="Заголовок 2 2" xfId="58"/>
    <cellStyle name="Заголовок 2 3" xfId="157"/>
    <cellStyle name="Заголовок 3" xfId="59" builtinId="18" customBuiltin="1"/>
    <cellStyle name="Заголовок 3 2" xfId="60"/>
    <cellStyle name="Заголовок 3 3" xfId="158"/>
    <cellStyle name="Заголовок 4" xfId="61" builtinId="19" customBuiltin="1"/>
    <cellStyle name="Заголовок 4 2" xfId="62"/>
    <cellStyle name="Заголовок 4 3" xfId="159"/>
    <cellStyle name="Итог" xfId="63" builtinId="25" customBuiltin="1"/>
    <cellStyle name="Итог 2" xfId="64"/>
    <cellStyle name="Итог 3" xfId="160"/>
    <cellStyle name="Контрольная ячейка" xfId="65" builtinId="23" customBuiltin="1"/>
    <cellStyle name="Контрольная ячейка 2" xfId="66"/>
    <cellStyle name="Контрольная ячейка 3" xfId="161"/>
    <cellStyle name="Название" xfId="67" builtinId="15" customBuiltin="1"/>
    <cellStyle name="Название 2" xfId="68"/>
    <cellStyle name="Название 3" xfId="162"/>
    <cellStyle name="Нейтральный" xfId="69" builtinId="28" customBuiltin="1"/>
    <cellStyle name="Нейтральный 2" xfId="70"/>
    <cellStyle name="Нейтральный 3" xfId="163"/>
    <cellStyle name="Обычный" xfId="0" builtinId="0"/>
    <cellStyle name="Обычный 2" xfId="71"/>
    <cellStyle name="Обычный 3" xfId="91"/>
    <cellStyle name="Обычный 4" xfId="116"/>
    <cellStyle name="Обычный 5" xfId="171"/>
    <cellStyle name="Обычный_3 Д_1" xfId="202"/>
    <cellStyle name="Плохой" xfId="72" builtinId="27" customBuiltin="1"/>
    <cellStyle name="Плохой 2" xfId="73"/>
    <cellStyle name="Плохой 3" xfId="164"/>
    <cellStyle name="Пояснение" xfId="74" builtinId="53" customBuiltin="1"/>
    <cellStyle name="Пояснение 2" xfId="75"/>
    <cellStyle name="Пояснение 3" xfId="165"/>
    <cellStyle name="Примечание" xfId="76" builtinId="10" customBuiltin="1"/>
    <cellStyle name="Примечание 2" xfId="77"/>
    <cellStyle name="Примечание 2 2" xfId="167"/>
    <cellStyle name="Примечание 3" xfId="166"/>
    <cellStyle name="Связанная ячейка" xfId="78" builtinId="24" customBuiltin="1"/>
    <cellStyle name="Связанная ячейка 2" xfId="79"/>
    <cellStyle name="Связанная ячейка 3" xfId="168"/>
    <cellStyle name="Текст предупреждения" xfId="80" builtinId="11" customBuiltin="1"/>
    <cellStyle name="Текст предупреждения 2" xfId="81"/>
    <cellStyle name="Текст предупреждения 3" xfId="169"/>
    <cellStyle name="Хороший" xfId="82" builtinId="26" customBuiltin="1"/>
    <cellStyle name="Хороший 2" xfId="83"/>
    <cellStyle name="Хороший 3" xfId="17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6"/>
  <sheetViews>
    <sheetView tabSelected="1" view="pageBreakPreview" zoomScale="85" zoomScaleNormal="10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9" sqref="A19"/>
    </sheetView>
  </sheetViews>
  <sheetFormatPr defaultRowHeight="12.75" x14ac:dyDescent="0.2"/>
  <cols>
    <col min="1" max="1" width="61.85546875" style="4" customWidth="1"/>
    <col min="2" max="2" width="25" style="21" customWidth="1"/>
    <col min="3" max="3" width="17.7109375" style="1" customWidth="1"/>
    <col min="4" max="11" width="17.7109375" style="4" customWidth="1"/>
    <col min="12" max="16384" width="9.140625" style="4"/>
  </cols>
  <sheetData>
    <row r="1" spans="1:11" x14ac:dyDescent="0.2">
      <c r="A1" s="6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">
      <c r="A2" s="6" t="s">
        <v>95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">
      <c r="A3" s="6"/>
      <c r="B3" s="6"/>
      <c r="C3" s="6"/>
    </row>
    <row r="4" spans="1:11" x14ac:dyDescent="0.2">
      <c r="A4" s="20"/>
      <c r="C4" s="2" t="s">
        <v>2</v>
      </c>
    </row>
    <row r="5" spans="1:11" s="5" customFormat="1" ht="38.25" x14ac:dyDescent="0.2">
      <c r="A5" s="3" t="s">
        <v>3</v>
      </c>
      <c r="B5" s="3" t="s">
        <v>0</v>
      </c>
      <c r="C5" s="7" t="s">
        <v>96</v>
      </c>
      <c r="D5" s="7" t="s">
        <v>5</v>
      </c>
      <c r="E5" s="7" t="s">
        <v>97</v>
      </c>
      <c r="F5" s="7" t="s">
        <v>5</v>
      </c>
      <c r="G5" s="7" t="s">
        <v>98</v>
      </c>
      <c r="H5" s="7" t="s">
        <v>5</v>
      </c>
      <c r="I5" s="7" t="s">
        <v>99</v>
      </c>
      <c r="J5" s="7" t="s">
        <v>5</v>
      </c>
      <c r="K5" s="7" t="s">
        <v>100</v>
      </c>
    </row>
    <row r="6" spans="1:11" x14ac:dyDescent="0.2">
      <c r="A6" s="8" t="s">
        <v>6</v>
      </c>
      <c r="B6" s="9" t="s">
        <v>7</v>
      </c>
      <c r="C6" s="10">
        <f>C7+C11+C17+C25+C28+C34+C44</f>
        <v>24182000</v>
      </c>
      <c r="D6" s="11">
        <f>E6-C6</f>
        <v>0</v>
      </c>
      <c r="E6" s="10">
        <f>E7+E11+E17+E25+E28+E34+E44</f>
        <v>24182000</v>
      </c>
      <c r="F6" s="11">
        <f>G6-E6</f>
        <v>0</v>
      </c>
      <c r="G6" s="10">
        <f>G7+G11+G17+G25+G28+G34+G44</f>
        <v>24182000</v>
      </c>
      <c r="H6" s="11">
        <f>I6-G6</f>
        <v>-2910356</v>
      </c>
      <c r="I6" s="10">
        <f>I7+I11+I17+I25+I28+I34+I44</f>
        <v>21271644</v>
      </c>
      <c r="J6" s="11">
        <f>K6-I6</f>
        <v>-363110</v>
      </c>
      <c r="K6" s="10">
        <f>K7+K11+K17+K25+K28+K34+K44+K41</f>
        <v>20908534</v>
      </c>
    </row>
    <row r="7" spans="1:11" x14ac:dyDescent="0.2">
      <c r="A7" s="8" t="s">
        <v>8</v>
      </c>
      <c r="B7" s="9" t="s">
        <v>9</v>
      </c>
      <c r="C7" s="10">
        <f>C8</f>
        <v>5229000</v>
      </c>
      <c r="D7" s="11">
        <f t="shared" ref="D7:F76" si="0">E7-C7</f>
        <v>0</v>
      </c>
      <c r="E7" s="10">
        <f>E8</f>
        <v>5229000</v>
      </c>
      <c r="F7" s="11">
        <f t="shared" si="0"/>
        <v>0</v>
      </c>
      <c r="G7" s="10">
        <f>G8</f>
        <v>5229000</v>
      </c>
      <c r="H7" s="11">
        <f t="shared" ref="H7:H73" si="1">I7-G7</f>
        <v>0</v>
      </c>
      <c r="I7" s="10">
        <f>I8</f>
        <v>5229000</v>
      </c>
      <c r="J7" s="11">
        <f t="shared" ref="J7:J70" si="2">K7-I7</f>
        <v>1152850</v>
      </c>
      <c r="K7" s="10">
        <f>K8</f>
        <v>6381850</v>
      </c>
    </row>
    <row r="8" spans="1:11" x14ac:dyDescent="0.2">
      <c r="A8" s="12" t="s">
        <v>10</v>
      </c>
      <c r="B8" s="13" t="s">
        <v>11</v>
      </c>
      <c r="C8" s="10">
        <f>SUM(C9:C10)</f>
        <v>5229000</v>
      </c>
      <c r="D8" s="11">
        <f t="shared" si="0"/>
        <v>0</v>
      </c>
      <c r="E8" s="10">
        <f>SUM(E9:E10)</f>
        <v>5229000</v>
      </c>
      <c r="F8" s="11">
        <f t="shared" si="0"/>
        <v>0</v>
      </c>
      <c r="G8" s="10">
        <f>SUM(G9:G10)</f>
        <v>5229000</v>
      </c>
      <c r="H8" s="11">
        <f t="shared" si="1"/>
        <v>0</v>
      </c>
      <c r="I8" s="10">
        <f>SUM(I9:I10)</f>
        <v>5229000</v>
      </c>
      <c r="J8" s="11">
        <f t="shared" si="2"/>
        <v>1152850</v>
      </c>
      <c r="K8" s="10">
        <f>SUM(K9:K10)</f>
        <v>6381850</v>
      </c>
    </row>
    <row r="9" spans="1:11" ht="76.5" x14ac:dyDescent="0.2">
      <c r="A9" s="12" t="s">
        <v>104</v>
      </c>
      <c r="B9" s="13" t="s">
        <v>12</v>
      </c>
      <c r="C9" s="14">
        <v>5225000</v>
      </c>
      <c r="D9" s="11">
        <f t="shared" si="0"/>
        <v>0</v>
      </c>
      <c r="E9" s="14">
        <v>5225000</v>
      </c>
      <c r="F9" s="11">
        <f t="shared" si="0"/>
        <v>0</v>
      </c>
      <c r="G9" s="14">
        <v>5225000</v>
      </c>
      <c r="H9" s="11">
        <f t="shared" si="1"/>
        <v>0</v>
      </c>
      <c r="I9" s="14">
        <v>5225000</v>
      </c>
      <c r="J9" s="11">
        <f t="shared" si="2"/>
        <v>1155000</v>
      </c>
      <c r="K9" s="14">
        <f>5225000+1155000</f>
        <v>6380000</v>
      </c>
    </row>
    <row r="10" spans="1:11" ht="38.25" x14ac:dyDescent="0.2">
      <c r="A10" s="12" t="s">
        <v>105</v>
      </c>
      <c r="B10" s="13" t="s">
        <v>13</v>
      </c>
      <c r="C10" s="14">
        <v>4000</v>
      </c>
      <c r="D10" s="11">
        <f t="shared" si="0"/>
        <v>0</v>
      </c>
      <c r="E10" s="14">
        <v>4000</v>
      </c>
      <c r="F10" s="11">
        <f t="shared" si="0"/>
        <v>0</v>
      </c>
      <c r="G10" s="14">
        <v>4000</v>
      </c>
      <c r="H10" s="11">
        <f t="shared" si="1"/>
        <v>0</v>
      </c>
      <c r="I10" s="14">
        <v>4000</v>
      </c>
      <c r="J10" s="11">
        <f t="shared" si="2"/>
        <v>-2150</v>
      </c>
      <c r="K10" s="14">
        <f>4000-2150</f>
        <v>1850</v>
      </c>
    </row>
    <row r="11" spans="1:11" x14ac:dyDescent="0.2">
      <c r="A11" s="12" t="s">
        <v>14</v>
      </c>
      <c r="B11" s="13" t="s">
        <v>15</v>
      </c>
      <c r="C11" s="10">
        <f>C12</f>
        <v>1190000</v>
      </c>
      <c r="D11" s="11">
        <f t="shared" si="0"/>
        <v>0</v>
      </c>
      <c r="E11" s="10">
        <f>E12</f>
        <v>1190000</v>
      </c>
      <c r="F11" s="11">
        <f t="shared" si="0"/>
        <v>0</v>
      </c>
      <c r="G11" s="10">
        <f>G12</f>
        <v>1190000</v>
      </c>
      <c r="H11" s="11">
        <f t="shared" si="1"/>
        <v>0</v>
      </c>
      <c r="I11" s="10">
        <f>I12</f>
        <v>1190000</v>
      </c>
      <c r="J11" s="11">
        <f t="shared" si="2"/>
        <v>-260000</v>
      </c>
      <c r="K11" s="10">
        <f>K12</f>
        <v>930000</v>
      </c>
    </row>
    <row r="12" spans="1:11" ht="25.5" x14ac:dyDescent="0.2">
      <c r="A12" s="12" t="s">
        <v>16</v>
      </c>
      <c r="B12" s="13" t="s">
        <v>17</v>
      </c>
      <c r="C12" s="10">
        <f>C13+C15</f>
        <v>1190000</v>
      </c>
      <c r="D12" s="11">
        <f t="shared" si="0"/>
        <v>0</v>
      </c>
      <c r="E12" s="10">
        <f>E13+E15</f>
        <v>1190000</v>
      </c>
      <c r="F12" s="11">
        <f t="shared" si="0"/>
        <v>0</v>
      </c>
      <c r="G12" s="10">
        <f>G13+G15</f>
        <v>1190000</v>
      </c>
      <c r="H12" s="11">
        <f t="shared" si="1"/>
        <v>0</v>
      </c>
      <c r="I12" s="10">
        <f>I13+I15</f>
        <v>1190000</v>
      </c>
      <c r="J12" s="11">
        <f t="shared" si="2"/>
        <v>-260000</v>
      </c>
      <c r="K12" s="10">
        <f>K13+K15</f>
        <v>930000</v>
      </c>
    </row>
    <row r="13" spans="1:11" ht="25.5" x14ac:dyDescent="0.2">
      <c r="A13" s="12" t="s">
        <v>1</v>
      </c>
      <c r="B13" s="13" t="s">
        <v>18</v>
      </c>
      <c r="C13" s="10">
        <f>C14</f>
        <v>780000</v>
      </c>
      <c r="D13" s="11">
        <f t="shared" si="0"/>
        <v>0</v>
      </c>
      <c r="E13" s="10">
        <f>E14</f>
        <v>780000</v>
      </c>
      <c r="F13" s="11">
        <f t="shared" si="0"/>
        <v>0</v>
      </c>
      <c r="G13" s="10">
        <f>G14</f>
        <v>780000</v>
      </c>
      <c r="H13" s="11">
        <f t="shared" si="1"/>
        <v>0</v>
      </c>
      <c r="I13" s="10">
        <f>I14</f>
        <v>780000</v>
      </c>
      <c r="J13" s="11">
        <f t="shared" si="2"/>
        <v>-40000</v>
      </c>
      <c r="K13" s="10">
        <f>K14</f>
        <v>740000</v>
      </c>
    </row>
    <row r="14" spans="1:11" ht="25.5" x14ac:dyDescent="0.2">
      <c r="A14" s="12" t="s">
        <v>19</v>
      </c>
      <c r="B14" s="13" t="s">
        <v>20</v>
      </c>
      <c r="C14" s="14">
        <v>780000</v>
      </c>
      <c r="D14" s="11">
        <f t="shared" si="0"/>
        <v>0</v>
      </c>
      <c r="E14" s="14">
        <v>780000</v>
      </c>
      <c r="F14" s="11">
        <f t="shared" si="0"/>
        <v>0</v>
      </c>
      <c r="G14" s="14">
        <v>780000</v>
      </c>
      <c r="H14" s="11">
        <f t="shared" si="1"/>
        <v>0</v>
      </c>
      <c r="I14" s="14">
        <v>780000</v>
      </c>
      <c r="J14" s="11">
        <f t="shared" si="2"/>
        <v>-40000</v>
      </c>
      <c r="K14" s="14">
        <f>780000-40000</f>
        <v>740000</v>
      </c>
    </row>
    <row r="15" spans="1:11" ht="38.25" x14ac:dyDescent="0.2">
      <c r="A15" s="12" t="s">
        <v>21</v>
      </c>
      <c r="B15" s="13" t="s">
        <v>22</v>
      </c>
      <c r="C15" s="10">
        <f>C16</f>
        <v>410000</v>
      </c>
      <c r="D15" s="11">
        <f t="shared" si="0"/>
        <v>0</v>
      </c>
      <c r="E15" s="10">
        <f>E16</f>
        <v>410000</v>
      </c>
      <c r="F15" s="11">
        <f t="shared" si="0"/>
        <v>0</v>
      </c>
      <c r="G15" s="10">
        <f>G16</f>
        <v>410000</v>
      </c>
      <c r="H15" s="11">
        <f t="shared" si="1"/>
        <v>0</v>
      </c>
      <c r="I15" s="10">
        <f>I16</f>
        <v>410000</v>
      </c>
      <c r="J15" s="11">
        <f t="shared" si="2"/>
        <v>-220000</v>
      </c>
      <c r="K15" s="10">
        <f>K16</f>
        <v>190000</v>
      </c>
    </row>
    <row r="16" spans="1:11" ht="51" x14ac:dyDescent="0.2">
      <c r="A16" s="12" t="s">
        <v>106</v>
      </c>
      <c r="B16" s="13" t="s">
        <v>23</v>
      </c>
      <c r="C16" s="14">
        <v>410000</v>
      </c>
      <c r="D16" s="11">
        <f t="shared" si="0"/>
        <v>0</v>
      </c>
      <c r="E16" s="14">
        <v>410000</v>
      </c>
      <c r="F16" s="11">
        <f t="shared" si="0"/>
        <v>0</v>
      </c>
      <c r="G16" s="14">
        <v>410000</v>
      </c>
      <c r="H16" s="11">
        <f t="shared" si="1"/>
        <v>0</v>
      </c>
      <c r="I16" s="14">
        <v>410000</v>
      </c>
      <c r="J16" s="11">
        <f t="shared" si="2"/>
        <v>-220000</v>
      </c>
      <c r="K16" s="14">
        <f>410000-220000</f>
        <v>190000</v>
      </c>
    </row>
    <row r="17" spans="1:11" x14ac:dyDescent="0.2">
      <c r="A17" s="12" t="s">
        <v>24</v>
      </c>
      <c r="B17" s="13" t="s">
        <v>25</v>
      </c>
      <c r="C17" s="10">
        <f>C18+C20</f>
        <v>127000</v>
      </c>
      <c r="D17" s="11">
        <f t="shared" si="0"/>
        <v>0</v>
      </c>
      <c r="E17" s="10">
        <f>E18+E20</f>
        <v>127000</v>
      </c>
      <c r="F17" s="11">
        <f t="shared" si="0"/>
        <v>0</v>
      </c>
      <c r="G17" s="10">
        <f>G18+G20</f>
        <v>127000</v>
      </c>
      <c r="H17" s="11">
        <f t="shared" si="1"/>
        <v>0</v>
      </c>
      <c r="I17" s="10">
        <f>I18+I20</f>
        <v>127000</v>
      </c>
      <c r="J17" s="11">
        <f t="shared" si="2"/>
        <v>303000</v>
      </c>
      <c r="K17" s="10">
        <f>K18+K20</f>
        <v>430000</v>
      </c>
    </row>
    <row r="18" spans="1:11" x14ac:dyDescent="0.2">
      <c r="A18" s="12" t="s">
        <v>26</v>
      </c>
      <c r="B18" s="13" t="s">
        <v>27</v>
      </c>
      <c r="C18" s="10">
        <f>C19</f>
        <v>22000</v>
      </c>
      <c r="D18" s="11">
        <f t="shared" si="0"/>
        <v>0</v>
      </c>
      <c r="E18" s="10">
        <f>E19</f>
        <v>22000</v>
      </c>
      <c r="F18" s="11">
        <f t="shared" si="0"/>
        <v>0</v>
      </c>
      <c r="G18" s="10">
        <f>G19</f>
        <v>22000</v>
      </c>
      <c r="H18" s="11">
        <f t="shared" si="1"/>
        <v>0</v>
      </c>
      <c r="I18" s="10">
        <f>I19</f>
        <v>22000</v>
      </c>
      <c r="J18" s="11">
        <f t="shared" si="2"/>
        <v>83000</v>
      </c>
      <c r="K18" s="10">
        <f>K19</f>
        <v>105000</v>
      </c>
    </row>
    <row r="19" spans="1:11" ht="38.25" x14ac:dyDescent="0.2">
      <c r="A19" s="12" t="s">
        <v>4</v>
      </c>
      <c r="B19" s="13" t="s">
        <v>28</v>
      </c>
      <c r="C19" s="14">
        <v>22000</v>
      </c>
      <c r="D19" s="11">
        <f t="shared" si="0"/>
        <v>0</v>
      </c>
      <c r="E19" s="14">
        <v>22000</v>
      </c>
      <c r="F19" s="11">
        <f t="shared" si="0"/>
        <v>0</v>
      </c>
      <c r="G19" s="14">
        <v>22000</v>
      </c>
      <c r="H19" s="11">
        <f t="shared" si="1"/>
        <v>0</v>
      </c>
      <c r="I19" s="14">
        <v>22000</v>
      </c>
      <c r="J19" s="11">
        <f t="shared" si="2"/>
        <v>83000</v>
      </c>
      <c r="K19" s="14">
        <f>22000+83000</f>
        <v>105000</v>
      </c>
    </row>
    <row r="20" spans="1:11" x14ac:dyDescent="0.2">
      <c r="A20" s="12" t="s">
        <v>29</v>
      </c>
      <c r="B20" s="13" t="s">
        <v>30</v>
      </c>
      <c r="C20" s="10">
        <f>C21+C23</f>
        <v>105000</v>
      </c>
      <c r="D20" s="11">
        <f t="shared" si="0"/>
        <v>0</v>
      </c>
      <c r="E20" s="10">
        <f>E21+E23</f>
        <v>105000</v>
      </c>
      <c r="F20" s="11">
        <f t="shared" si="0"/>
        <v>0</v>
      </c>
      <c r="G20" s="10">
        <f>G21+G23</f>
        <v>105000</v>
      </c>
      <c r="H20" s="11">
        <f t="shared" si="1"/>
        <v>0</v>
      </c>
      <c r="I20" s="10">
        <f>I21+I23</f>
        <v>105000</v>
      </c>
      <c r="J20" s="11">
        <f t="shared" si="2"/>
        <v>220000</v>
      </c>
      <c r="K20" s="10">
        <f>K21+K23</f>
        <v>325000</v>
      </c>
    </row>
    <row r="21" spans="1:11" x14ac:dyDescent="0.2">
      <c r="A21" s="12" t="s">
        <v>31</v>
      </c>
      <c r="B21" s="13" t="s">
        <v>32</v>
      </c>
      <c r="C21" s="10">
        <f>C22</f>
        <v>90000</v>
      </c>
      <c r="D21" s="11">
        <f t="shared" si="0"/>
        <v>0</v>
      </c>
      <c r="E21" s="10">
        <f>E22</f>
        <v>90000</v>
      </c>
      <c r="F21" s="11">
        <f t="shared" si="0"/>
        <v>0</v>
      </c>
      <c r="G21" s="10">
        <f>G22</f>
        <v>90000</v>
      </c>
      <c r="H21" s="11">
        <f t="shared" si="1"/>
        <v>0</v>
      </c>
      <c r="I21" s="10">
        <f>I22</f>
        <v>90000</v>
      </c>
      <c r="J21" s="11">
        <f t="shared" si="2"/>
        <v>220000</v>
      </c>
      <c r="K21" s="10">
        <f>K22</f>
        <v>310000</v>
      </c>
    </row>
    <row r="22" spans="1:11" ht="38.25" x14ac:dyDescent="0.2">
      <c r="A22" s="12" t="s">
        <v>33</v>
      </c>
      <c r="B22" s="13" t="s">
        <v>34</v>
      </c>
      <c r="C22" s="14">
        <v>90000</v>
      </c>
      <c r="D22" s="11">
        <f t="shared" si="0"/>
        <v>0</v>
      </c>
      <c r="E22" s="14">
        <v>90000</v>
      </c>
      <c r="F22" s="11">
        <f t="shared" si="0"/>
        <v>0</v>
      </c>
      <c r="G22" s="14">
        <v>90000</v>
      </c>
      <c r="H22" s="11">
        <f t="shared" si="1"/>
        <v>0</v>
      </c>
      <c r="I22" s="14">
        <v>90000</v>
      </c>
      <c r="J22" s="11">
        <f t="shared" si="2"/>
        <v>220000</v>
      </c>
      <c r="K22" s="14">
        <f>90000+220000</f>
        <v>310000</v>
      </c>
    </row>
    <row r="23" spans="1:11" x14ac:dyDescent="0.2">
      <c r="A23" s="12" t="s">
        <v>35</v>
      </c>
      <c r="B23" s="13" t="s">
        <v>36</v>
      </c>
      <c r="C23" s="10">
        <f>C24</f>
        <v>15000</v>
      </c>
      <c r="D23" s="11">
        <f t="shared" si="0"/>
        <v>0</v>
      </c>
      <c r="E23" s="10">
        <f>E24</f>
        <v>15000</v>
      </c>
      <c r="F23" s="11">
        <f t="shared" si="0"/>
        <v>0</v>
      </c>
      <c r="G23" s="10">
        <f>G24</f>
        <v>15000</v>
      </c>
      <c r="H23" s="11">
        <f t="shared" si="1"/>
        <v>0</v>
      </c>
      <c r="I23" s="10">
        <f>I24</f>
        <v>15000</v>
      </c>
      <c r="J23" s="11">
        <f t="shared" si="2"/>
        <v>0</v>
      </c>
      <c r="K23" s="10">
        <f>K24</f>
        <v>15000</v>
      </c>
    </row>
    <row r="24" spans="1:11" ht="51" x14ac:dyDescent="0.2">
      <c r="A24" s="12" t="s">
        <v>37</v>
      </c>
      <c r="B24" s="13" t="s">
        <v>38</v>
      </c>
      <c r="C24" s="14">
        <v>15000</v>
      </c>
      <c r="D24" s="11">
        <f t="shared" si="0"/>
        <v>0</v>
      </c>
      <c r="E24" s="14">
        <v>15000</v>
      </c>
      <c r="F24" s="11">
        <f t="shared" si="0"/>
        <v>0</v>
      </c>
      <c r="G24" s="14">
        <v>15000</v>
      </c>
      <c r="H24" s="11">
        <f t="shared" si="1"/>
        <v>0</v>
      </c>
      <c r="I24" s="14">
        <v>15000</v>
      </c>
      <c r="J24" s="11">
        <f t="shared" si="2"/>
        <v>0</v>
      </c>
      <c r="K24" s="14">
        <v>15000</v>
      </c>
    </row>
    <row r="25" spans="1:11" x14ac:dyDescent="0.2">
      <c r="A25" s="12" t="s">
        <v>39</v>
      </c>
      <c r="B25" s="13" t="s">
        <v>40</v>
      </c>
      <c r="C25" s="10">
        <f>C26</f>
        <v>22000</v>
      </c>
      <c r="D25" s="11">
        <f t="shared" si="0"/>
        <v>0</v>
      </c>
      <c r="E25" s="10">
        <f>E26</f>
        <v>22000</v>
      </c>
      <c r="F25" s="11">
        <f t="shared" si="0"/>
        <v>0</v>
      </c>
      <c r="G25" s="10">
        <f>G26</f>
        <v>22000</v>
      </c>
      <c r="H25" s="11">
        <f t="shared" si="1"/>
        <v>0</v>
      </c>
      <c r="I25" s="10">
        <f>I26</f>
        <v>22000</v>
      </c>
      <c r="J25" s="11">
        <f t="shared" si="2"/>
        <v>-17860</v>
      </c>
      <c r="K25" s="10">
        <f>K26</f>
        <v>4140</v>
      </c>
    </row>
    <row r="26" spans="1:11" ht="38.25" x14ac:dyDescent="0.2">
      <c r="A26" s="12" t="s">
        <v>41</v>
      </c>
      <c r="B26" s="13" t="s">
        <v>42</v>
      </c>
      <c r="C26" s="10">
        <f>C27</f>
        <v>22000</v>
      </c>
      <c r="D26" s="11">
        <f t="shared" si="0"/>
        <v>0</v>
      </c>
      <c r="E26" s="10">
        <f>E27</f>
        <v>22000</v>
      </c>
      <c r="F26" s="11">
        <f t="shared" si="0"/>
        <v>0</v>
      </c>
      <c r="G26" s="10">
        <f>G27</f>
        <v>22000</v>
      </c>
      <c r="H26" s="11">
        <f t="shared" si="1"/>
        <v>0</v>
      </c>
      <c r="I26" s="10">
        <f>I27</f>
        <v>22000</v>
      </c>
      <c r="J26" s="11">
        <f t="shared" si="2"/>
        <v>-17860</v>
      </c>
      <c r="K26" s="10">
        <f>K27</f>
        <v>4140</v>
      </c>
    </row>
    <row r="27" spans="1:11" ht="63.75" x14ac:dyDescent="0.2">
      <c r="A27" s="12" t="s">
        <v>43</v>
      </c>
      <c r="B27" s="13" t="s">
        <v>44</v>
      </c>
      <c r="C27" s="14">
        <v>22000</v>
      </c>
      <c r="D27" s="11">
        <f t="shared" si="0"/>
        <v>0</v>
      </c>
      <c r="E27" s="14">
        <v>22000</v>
      </c>
      <c r="F27" s="11">
        <f t="shared" si="0"/>
        <v>0</v>
      </c>
      <c r="G27" s="14">
        <v>22000</v>
      </c>
      <c r="H27" s="11">
        <f t="shared" si="1"/>
        <v>0</v>
      </c>
      <c r="I27" s="14">
        <v>22000</v>
      </c>
      <c r="J27" s="11">
        <f t="shared" si="2"/>
        <v>-17860</v>
      </c>
      <c r="K27" s="14">
        <f>22000-17860</f>
        <v>4140</v>
      </c>
    </row>
    <row r="28" spans="1:11" ht="38.25" x14ac:dyDescent="0.2">
      <c r="A28" s="12" t="s">
        <v>45</v>
      </c>
      <c r="B28" s="13" t="s">
        <v>46</v>
      </c>
      <c r="C28" s="10">
        <f>C29</f>
        <v>7770000</v>
      </c>
      <c r="D28" s="11">
        <f t="shared" si="0"/>
        <v>0</v>
      </c>
      <c r="E28" s="10">
        <f>E29</f>
        <v>7770000</v>
      </c>
      <c r="F28" s="11">
        <f t="shared" si="0"/>
        <v>0</v>
      </c>
      <c r="G28" s="10">
        <f>G29</f>
        <v>7770000</v>
      </c>
      <c r="H28" s="11">
        <f t="shared" si="1"/>
        <v>0</v>
      </c>
      <c r="I28" s="10">
        <f>I29</f>
        <v>7770000</v>
      </c>
      <c r="J28" s="11">
        <f t="shared" si="2"/>
        <v>2880000</v>
      </c>
      <c r="K28" s="10">
        <f>K29</f>
        <v>10650000</v>
      </c>
    </row>
    <row r="29" spans="1:11" ht="89.25" x14ac:dyDescent="0.2">
      <c r="A29" s="12" t="s">
        <v>47</v>
      </c>
      <c r="B29" s="13" t="s">
        <v>48</v>
      </c>
      <c r="C29" s="10">
        <f>C30+C32</f>
        <v>7770000</v>
      </c>
      <c r="D29" s="11">
        <f t="shared" si="0"/>
        <v>0</v>
      </c>
      <c r="E29" s="10">
        <f>E30+E32</f>
        <v>7770000</v>
      </c>
      <c r="F29" s="11">
        <f t="shared" si="0"/>
        <v>0</v>
      </c>
      <c r="G29" s="10">
        <f>G30+G32</f>
        <v>7770000</v>
      </c>
      <c r="H29" s="11">
        <f t="shared" si="1"/>
        <v>0</v>
      </c>
      <c r="I29" s="10">
        <f>I30+I32</f>
        <v>7770000</v>
      </c>
      <c r="J29" s="11">
        <f t="shared" si="2"/>
        <v>2880000</v>
      </c>
      <c r="K29" s="10">
        <f>K30+K32</f>
        <v>10650000</v>
      </c>
    </row>
    <row r="30" spans="1:11" ht="76.5" x14ac:dyDescent="0.2">
      <c r="A30" s="12" t="s">
        <v>49</v>
      </c>
      <c r="B30" s="13" t="s">
        <v>50</v>
      </c>
      <c r="C30" s="10">
        <f>C31</f>
        <v>670000</v>
      </c>
      <c r="D30" s="11">
        <f t="shared" si="0"/>
        <v>0</v>
      </c>
      <c r="E30" s="10">
        <f>E31</f>
        <v>670000</v>
      </c>
      <c r="F30" s="11">
        <f t="shared" si="0"/>
        <v>0</v>
      </c>
      <c r="G30" s="10">
        <f>G31</f>
        <v>670000</v>
      </c>
      <c r="H30" s="11">
        <f t="shared" si="1"/>
        <v>0</v>
      </c>
      <c r="I30" s="10">
        <f>I31</f>
        <v>670000</v>
      </c>
      <c r="J30" s="11">
        <f t="shared" si="2"/>
        <v>2306000</v>
      </c>
      <c r="K30" s="10">
        <f>K31</f>
        <v>2976000</v>
      </c>
    </row>
    <row r="31" spans="1:11" ht="51" x14ac:dyDescent="0.2">
      <c r="A31" s="12" t="s">
        <v>51</v>
      </c>
      <c r="B31" s="13" t="s">
        <v>52</v>
      </c>
      <c r="C31" s="14">
        <v>670000</v>
      </c>
      <c r="D31" s="11">
        <f t="shared" si="0"/>
        <v>0</v>
      </c>
      <c r="E31" s="14">
        <v>670000</v>
      </c>
      <c r="F31" s="11">
        <f t="shared" si="0"/>
        <v>0</v>
      </c>
      <c r="G31" s="14">
        <v>670000</v>
      </c>
      <c r="H31" s="11">
        <f t="shared" si="1"/>
        <v>0</v>
      </c>
      <c r="I31" s="14">
        <v>670000</v>
      </c>
      <c r="J31" s="11">
        <f t="shared" si="2"/>
        <v>2306000</v>
      </c>
      <c r="K31" s="14">
        <f>670000+2306000</f>
        <v>2976000</v>
      </c>
    </row>
    <row r="32" spans="1:11" ht="38.25" x14ac:dyDescent="0.2">
      <c r="A32" s="12" t="s">
        <v>53</v>
      </c>
      <c r="B32" s="13" t="s">
        <v>54</v>
      </c>
      <c r="C32" s="10">
        <f>C33</f>
        <v>7100000</v>
      </c>
      <c r="D32" s="11">
        <f t="shared" si="0"/>
        <v>0</v>
      </c>
      <c r="E32" s="10">
        <f>E33</f>
        <v>7100000</v>
      </c>
      <c r="F32" s="11">
        <f t="shared" si="0"/>
        <v>0</v>
      </c>
      <c r="G32" s="10">
        <f>G33</f>
        <v>7100000</v>
      </c>
      <c r="H32" s="11">
        <f t="shared" si="1"/>
        <v>0</v>
      </c>
      <c r="I32" s="10">
        <f>I33</f>
        <v>7100000</v>
      </c>
      <c r="J32" s="11">
        <f t="shared" si="2"/>
        <v>574000</v>
      </c>
      <c r="K32" s="10">
        <f>K33</f>
        <v>7674000</v>
      </c>
    </row>
    <row r="33" spans="1:11" ht="25.5" x14ac:dyDescent="0.2">
      <c r="A33" s="12" t="s">
        <v>55</v>
      </c>
      <c r="B33" s="13" t="s">
        <v>56</v>
      </c>
      <c r="C33" s="14">
        <v>7100000</v>
      </c>
      <c r="D33" s="11">
        <f t="shared" si="0"/>
        <v>0</v>
      </c>
      <c r="E33" s="14">
        <v>7100000</v>
      </c>
      <c r="F33" s="11">
        <f t="shared" si="0"/>
        <v>0</v>
      </c>
      <c r="G33" s="14">
        <v>7100000</v>
      </c>
      <c r="H33" s="11">
        <f t="shared" si="1"/>
        <v>0</v>
      </c>
      <c r="I33" s="14">
        <v>7100000</v>
      </c>
      <c r="J33" s="11">
        <f t="shared" si="2"/>
        <v>574000</v>
      </c>
      <c r="K33" s="14">
        <f>7100000+574000</f>
        <v>7674000</v>
      </c>
    </row>
    <row r="34" spans="1:11" ht="25.5" x14ac:dyDescent="0.2">
      <c r="A34" s="12" t="s">
        <v>57</v>
      </c>
      <c r="B34" s="13" t="s">
        <v>58</v>
      </c>
      <c r="C34" s="10">
        <f>C35</f>
        <v>2815000</v>
      </c>
      <c r="D34" s="11">
        <f t="shared" si="0"/>
        <v>0</v>
      </c>
      <c r="E34" s="10">
        <f>E35</f>
        <v>2815000</v>
      </c>
      <c r="F34" s="11">
        <f t="shared" si="0"/>
        <v>0</v>
      </c>
      <c r="G34" s="10">
        <f>G35</f>
        <v>2815000</v>
      </c>
      <c r="H34" s="11">
        <f t="shared" si="1"/>
        <v>-302456</v>
      </c>
      <c r="I34" s="10">
        <f>I35+I38</f>
        <v>2512544</v>
      </c>
      <c r="J34" s="11">
        <f t="shared" si="2"/>
        <v>-370544</v>
      </c>
      <c r="K34" s="10">
        <f>K35+K38</f>
        <v>2142000</v>
      </c>
    </row>
    <row r="35" spans="1:11" x14ac:dyDescent="0.2">
      <c r="A35" s="22" t="s">
        <v>61</v>
      </c>
      <c r="B35" s="15" t="s">
        <v>62</v>
      </c>
      <c r="C35" s="10">
        <f>C36</f>
        <v>2815000</v>
      </c>
      <c r="D35" s="11">
        <f t="shared" si="0"/>
        <v>0</v>
      </c>
      <c r="E35" s="10">
        <f>E36</f>
        <v>2815000</v>
      </c>
      <c r="F35" s="11">
        <f t="shared" si="0"/>
        <v>0</v>
      </c>
      <c r="G35" s="10">
        <f>G36</f>
        <v>2815000</v>
      </c>
      <c r="H35" s="11">
        <f t="shared" si="1"/>
        <v>-673000</v>
      </c>
      <c r="I35" s="10">
        <f>I36</f>
        <v>2142000</v>
      </c>
      <c r="J35" s="11">
        <f t="shared" si="2"/>
        <v>0</v>
      </c>
      <c r="K35" s="10">
        <f>K36</f>
        <v>2142000</v>
      </c>
    </row>
    <row r="36" spans="1:11" x14ac:dyDescent="0.2">
      <c r="A36" s="22" t="s">
        <v>63</v>
      </c>
      <c r="B36" s="15" t="s">
        <v>64</v>
      </c>
      <c r="C36" s="10">
        <f>C37</f>
        <v>2815000</v>
      </c>
      <c r="D36" s="11">
        <f t="shared" si="0"/>
        <v>0</v>
      </c>
      <c r="E36" s="10">
        <f>E37</f>
        <v>2815000</v>
      </c>
      <c r="F36" s="11">
        <f t="shared" si="0"/>
        <v>0</v>
      </c>
      <c r="G36" s="10">
        <f>G37</f>
        <v>2815000</v>
      </c>
      <c r="H36" s="11">
        <f t="shared" si="1"/>
        <v>-673000</v>
      </c>
      <c r="I36" s="10">
        <f>I37</f>
        <v>2142000</v>
      </c>
      <c r="J36" s="11">
        <f t="shared" si="2"/>
        <v>0</v>
      </c>
      <c r="K36" s="10">
        <f>K37</f>
        <v>2142000</v>
      </c>
    </row>
    <row r="37" spans="1:11" ht="25.5" x14ac:dyDescent="0.2">
      <c r="A37" s="22" t="s">
        <v>65</v>
      </c>
      <c r="B37" s="15" t="s">
        <v>66</v>
      </c>
      <c r="C37" s="14">
        <v>2815000</v>
      </c>
      <c r="D37" s="11">
        <f t="shared" si="0"/>
        <v>0</v>
      </c>
      <c r="E37" s="14">
        <v>2815000</v>
      </c>
      <c r="F37" s="11">
        <f t="shared" si="0"/>
        <v>0</v>
      </c>
      <c r="G37" s="14">
        <v>2815000</v>
      </c>
      <c r="H37" s="11">
        <f t="shared" si="1"/>
        <v>-673000</v>
      </c>
      <c r="I37" s="14">
        <f>2815000-673000</f>
        <v>2142000</v>
      </c>
      <c r="J37" s="11">
        <f t="shared" si="2"/>
        <v>0</v>
      </c>
      <c r="K37" s="14">
        <f>2815000-673000</f>
        <v>2142000</v>
      </c>
    </row>
    <row r="38" spans="1:11" x14ac:dyDescent="0.2">
      <c r="A38" s="22" t="s">
        <v>142</v>
      </c>
      <c r="B38" s="15" t="s">
        <v>59</v>
      </c>
      <c r="C38" s="14"/>
      <c r="D38" s="11"/>
      <c r="E38" s="14"/>
      <c r="F38" s="11"/>
      <c r="G38" s="14"/>
      <c r="H38" s="11">
        <f t="shared" si="1"/>
        <v>370544</v>
      </c>
      <c r="I38" s="10">
        <f>I39</f>
        <v>370544</v>
      </c>
      <c r="J38" s="11">
        <f t="shared" si="2"/>
        <v>-370544</v>
      </c>
      <c r="K38" s="10">
        <f>K39</f>
        <v>0</v>
      </c>
    </row>
    <row r="39" spans="1:11" x14ac:dyDescent="0.2">
      <c r="A39" s="22" t="s">
        <v>143</v>
      </c>
      <c r="B39" s="15" t="s">
        <v>60</v>
      </c>
      <c r="C39" s="14"/>
      <c r="D39" s="11"/>
      <c r="E39" s="14"/>
      <c r="F39" s="11"/>
      <c r="G39" s="14"/>
      <c r="H39" s="11">
        <f t="shared" si="1"/>
        <v>370544</v>
      </c>
      <c r="I39" s="10">
        <f>I40</f>
        <v>370544</v>
      </c>
      <c r="J39" s="11">
        <f t="shared" si="2"/>
        <v>-370544</v>
      </c>
      <c r="K39" s="10">
        <f>K40</f>
        <v>0</v>
      </c>
    </row>
    <row r="40" spans="1:11" ht="25.5" x14ac:dyDescent="0.2">
      <c r="A40" s="22" t="s">
        <v>144</v>
      </c>
      <c r="B40" s="15" t="s">
        <v>145</v>
      </c>
      <c r="C40" s="14"/>
      <c r="D40" s="11"/>
      <c r="E40" s="14"/>
      <c r="F40" s="11"/>
      <c r="G40" s="14"/>
      <c r="H40" s="11">
        <f t="shared" si="1"/>
        <v>370544</v>
      </c>
      <c r="I40" s="14">
        <v>370544</v>
      </c>
      <c r="J40" s="11">
        <f t="shared" si="2"/>
        <v>-370544</v>
      </c>
      <c r="K40" s="14">
        <f>370544-370544</f>
        <v>0</v>
      </c>
    </row>
    <row r="41" spans="1:11" x14ac:dyDescent="0.2">
      <c r="A41" s="23" t="s">
        <v>148</v>
      </c>
      <c r="B41" s="23" t="s">
        <v>108</v>
      </c>
      <c r="C41" s="14"/>
      <c r="D41" s="11"/>
      <c r="E41" s="14"/>
      <c r="F41" s="11"/>
      <c r="G41" s="14"/>
      <c r="H41" s="11"/>
      <c r="I41" s="14"/>
      <c r="J41" s="11">
        <f t="shared" si="2"/>
        <v>370544</v>
      </c>
      <c r="K41" s="10">
        <f>K42</f>
        <v>370544</v>
      </c>
    </row>
    <row r="42" spans="1:11" ht="25.5" x14ac:dyDescent="0.2">
      <c r="A42" s="23" t="s">
        <v>149</v>
      </c>
      <c r="B42" s="23" t="s">
        <v>146</v>
      </c>
      <c r="C42" s="14"/>
      <c r="D42" s="11"/>
      <c r="E42" s="14"/>
      <c r="F42" s="11"/>
      <c r="G42" s="14"/>
      <c r="H42" s="11"/>
      <c r="I42" s="14"/>
      <c r="J42" s="11">
        <f t="shared" si="2"/>
        <v>370544</v>
      </c>
      <c r="K42" s="10">
        <f>K43</f>
        <v>370544</v>
      </c>
    </row>
    <row r="43" spans="1:11" ht="38.25" x14ac:dyDescent="0.2">
      <c r="A43" s="23" t="s">
        <v>150</v>
      </c>
      <c r="B43" s="23" t="s">
        <v>147</v>
      </c>
      <c r="C43" s="14"/>
      <c r="D43" s="11"/>
      <c r="E43" s="14"/>
      <c r="F43" s="11"/>
      <c r="G43" s="14"/>
      <c r="H43" s="11"/>
      <c r="I43" s="14"/>
      <c r="J43" s="11">
        <f t="shared" si="2"/>
        <v>370544</v>
      </c>
      <c r="K43" s="14">
        <v>370544</v>
      </c>
    </row>
    <row r="44" spans="1:11" ht="25.5" x14ac:dyDescent="0.2">
      <c r="A44" s="12" t="s">
        <v>67</v>
      </c>
      <c r="B44" s="13" t="s">
        <v>68</v>
      </c>
      <c r="C44" s="10">
        <f>C45</f>
        <v>7029000</v>
      </c>
      <c r="D44" s="11">
        <f t="shared" si="0"/>
        <v>0</v>
      </c>
      <c r="E44" s="10">
        <f>E45</f>
        <v>7029000</v>
      </c>
      <c r="F44" s="11">
        <f t="shared" si="0"/>
        <v>0</v>
      </c>
      <c r="G44" s="10">
        <f>G45</f>
        <v>7029000</v>
      </c>
      <c r="H44" s="11">
        <f t="shared" si="1"/>
        <v>-2607900</v>
      </c>
      <c r="I44" s="10">
        <f>I45</f>
        <v>4421100</v>
      </c>
      <c r="J44" s="11">
        <f t="shared" si="2"/>
        <v>-4421100</v>
      </c>
      <c r="K44" s="10">
        <f>K45</f>
        <v>0</v>
      </c>
    </row>
    <row r="45" spans="1:11" ht="76.5" x14ac:dyDescent="0.2">
      <c r="A45" s="12" t="s">
        <v>69</v>
      </c>
      <c r="B45" s="13" t="s">
        <v>70</v>
      </c>
      <c r="C45" s="10">
        <f>C46</f>
        <v>7029000</v>
      </c>
      <c r="D45" s="11">
        <f t="shared" si="0"/>
        <v>0</v>
      </c>
      <c r="E45" s="10">
        <f>E46</f>
        <v>7029000</v>
      </c>
      <c r="F45" s="11">
        <f t="shared" si="0"/>
        <v>0</v>
      </c>
      <c r="G45" s="10">
        <f>G46</f>
        <v>7029000</v>
      </c>
      <c r="H45" s="11">
        <f t="shared" si="1"/>
        <v>-2607900</v>
      </c>
      <c r="I45" s="10">
        <f>I46</f>
        <v>4421100</v>
      </c>
      <c r="J45" s="11">
        <f t="shared" si="2"/>
        <v>-4421100</v>
      </c>
      <c r="K45" s="10">
        <f>K46</f>
        <v>0</v>
      </c>
    </row>
    <row r="46" spans="1:11" ht="89.25" x14ac:dyDescent="0.2">
      <c r="A46" s="12" t="s">
        <v>71</v>
      </c>
      <c r="B46" s="13" t="s">
        <v>72</v>
      </c>
      <c r="C46" s="10">
        <f>C47</f>
        <v>7029000</v>
      </c>
      <c r="D46" s="11">
        <f t="shared" si="0"/>
        <v>0</v>
      </c>
      <c r="E46" s="10">
        <f>E47</f>
        <v>7029000</v>
      </c>
      <c r="F46" s="11">
        <f t="shared" si="0"/>
        <v>0</v>
      </c>
      <c r="G46" s="10">
        <f>G47</f>
        <v>7029000</v>
      </c>
      <c r="H46" s="11">
        <f t="shared" si="1"/>
        <v>-2607900</v>
      </c>
      <c r="I46" s="10">
        <f>I47</f>
        <v>4421100</v>
      </c>
      <c r="J46" s="11">
        <f t="shared" si="2"/>
        <v>-4421100</v>
      </c>
      <c r="K46" s="10">
        <f>K47</f>
        <v>0</v>
      </c>
    </row>
    <row r="47" spans="1:11" ht="89.25" x14ac:dyDescent="0.2">
      <c r="A47" s="12" t="s">
        <v>73</v>
      </c>
      <c r="B47" s="13" t="s">
        <v>74</v>
      </c>
      <c r="C47" s="14">
        <v>7029000</v>
      </c>
      <c r="D47" s="11">
        <f t="shared" si="0"/>
        <v>0</v>
      </c>
      <c r="E47" s="14">
        <v>7029000</v>
      </c>
      <c r="F47" s="11">
        <f t="shared" si="0"/>
        <v>0</v>
      </c>
      <c r="G47" s="14">
        <v>7029000</v>
      </c>
      <c r="H47" s="11">
        <f t="shared" si="1"/>
        <v>-2607900</v>
      </c>
      <c r="I47" s="14">
        <f>7029000-2607900</f>
        <v>4421100</v>
      </c>
      <c r="J47" s="11">
        <f t="shared" si="2"/>
        <v>-4421100</v>
      </c>
      <c r="K47" s="14">
        <f>7029000-2607900-4421100</f>
        <v>0</v>
      </c>
    </row>
    <row r="48" spans="1:11" hidden="1" x14ac:dyDescent="0.2">
      <c r="A48" s="12" t="s">
        <v>107</v>
      </c>
      <c r="B48" s="13" t="s">
        <v>108</v>
      </c>
      <c r="C48" s="14"/>
      <c r="D48" s="11">
        <f t="shared" si="0"/>
        <v>0</v>
      </c>
      <c r="E48" s="14"/>
      <c r="F48" s="11">
        <f t="shared" si="0"/>
        <v>0</v>
      </c>
      <c r="G48" s="14"/>
      <c r="H48" s="11">
        <f t="shared" si="1"/>
        <v>0</v>
      </c>
      <c r="I48" s="14"/>
      <c r="J48" s="11">
        <f t="shared" si="2"/>
        <v>0</v>
      </c>
      <c r="K48" s="14"/>
    </row>
    <row r="49" spans="1:11" ht="38.25" hidden="1" x14ac:dyDescent="0.2">
      <c r="A49" s="12" t="s">
        <v>109</v>
      </c>
      <c r="B49" s="13" t="s">
        <v>110</v>
      </c>
      <c r="C49" s="14"/>
      <c r="D49" s="11">
        <f t="shared" si="0"/>
        <v>0</v>
      </c>
      <c r="E49" s="14"/>
      <c r="F49" s="11">
        <f t="shared" si="0"/>
        <v>0</v>
      </c>
      <c r="G49" s="14"/>
      <c r="H49" s="11">
        <f t="shared" si="1"/>
        <v>0</v>
      </c>
      <c r="I49" s="14"/>
      <c r="J49" s="11">
        <f t="shared" si="2"/>
        <v>0</v>
      </c>
      <c r="K49" s="14"/>
    </row>
    <row r="50" spans="1:11" ht="38.25" hidden="1" x14ac:dyDescent="0.2">
      <c r="A50" s="12" t="s">
        <v>111</v>
      </c>
      <c r="B50" s="13" t="s">
        <v>112</v>
      </c>
      <c r="C50" s="14"/>
      <c r="D50" s="11">
        <f t="shared" si="0"/>
        <v>0</v>
      </c>
      <c r="E50" s="14"/>
      <c r="F50" s="11">
        <f t="shared" si="0"/>
        <v>0</v>
      </c>
      <c r="G50" s="14"/>
      <c r="H50" s="11">
        <f t="shared" si="1"/>
        <v>0</v>
      </c>
      <c r="I50" s="14"/>
      <c r="J50" s="11">
        <f t="shared" si="2"/>
        <v>0</v>
      </c>
      <c r="K50" s="14"/>
    </row>
    <row r="51" spans="1:11" hidden="1" x14ac:dyDescent="0.2">
      <c r="A51" s="12" t="s">
        <v>113</v>
      </c>
      <c r="B51" s="13" t="s">
        <v>114</v>
      </c>
      <c r="C51" s="14"/>
      <c r="D51" s="11">
        <f t="shared" si="0"/>
        <v>0</v>
      </c>
      <c r="E51" s="14"/>
      <c r="F51" s="11">
        <f t="shared" si="0"/>
        <v>0</v>
      </c>
      <c r="G51" s="14"/>
      <c r="H51" s="11">
        <f t="shared" si="1"/>
        <v>0</v>
      </c>
      <c r="I51" s="14"/>
      <c r="J51" s="11">
        <f t="shared" si="2"/>
        <v>0</v>
      </c>
      <c r="K51" s="14"/>
    </row>
    <row r="52" spans="1:11" hidden="1" x14ac:dyDescent="0.2">
      <c r="A52" s="12" t="s">
        <v>115</v>
      </c>
      <c r="B52" s="13" t="s">
        <v>116</v>
      </c>
      <c r="C52" s="14"/>
      <c r="D52" s="11">
        <f t="shared" si="0"/>
        <v>0</v>
      </c>
      <c r="E52" s="14"/>
      <c r="F52" s="11">
        <f t="shared" si="0"/>
        <v>0</v>
      </c>
      <c r="G52" s="14"/>
      <c r="H52" s="11">
        <f t="shared" si="1"/>
        <v>0</v>
      </c>
      <c r="I52" s="14"/>
      <c r="J52" s="11">
        <f t="shared" si="2"/>
        <v>0</v>
      </c>
      <c r="K52" s="14"/>
    </row>
    <row r="53" spans="1:11" hidden="1" x14ac:dyDescent="0.2">
      <c r="A53" s="12" t="s">
        <v>117</v>
      </c>
      <c r="B53" s="13" t="s">
        <v>118</v>
      </c>
      <c r="C53" s="14"/>
      <c r="D53" s="11">
        <f t="shared" si="0"/>
        <v>0</v>
      </c>
      <c r="E53" s="14"/>
      <c r="F53" s="11">
        <f t="shared" si="0"/>
        <v>0</v>
      </c>
      <c r="G53" s="14"/>
      <c r="H53" s="11">
        <f t="shared" si="1"/>
        <v>0</v>
      </c>
      <c r="I53" s="14"/>
      <c r="J53" s="11">
        <f t="shared" si="2"/>
        <v>0</v>
      </c>
      <c r="K53" s="14"/>
    </row>
    <row r="54" spans="1:11" x14ac:dyDescent="0.2">
      <c r="A54" s="12" t="s">
        <v>75</v>
      </c>
      <c r="B54" s="13" t="s">
        <v>119</v>
      </c>
      <c r="C54" s="10">
        <f>C55</f>
        <v>29123832.970000003</v>
      </c>
      <c r="D54" s="11">
        <f t="shared" si="0"/>
        <v>0</v>
      </c>
      <c r="E54" s="10">
        <f>E55</f>
        <v>29123832.970000003</v>
      </c>
      <c r="F54" s="11">
        <f t="shared" si="0"/>
        <v>0</v>
      </c>
      <c r="G54" s="10">
        <f>G55</f>
        <v>29123832.970000003</v>
      </c>
      <c r="H54" s="11">
        <f t="shared" si="1"/>
        <v>-9904392.7600000016</v>
      </c>
      <c r="I54" s="10">
        <f>I55</f>
        <v>19219440.210000001</v>
      </c>
      <c r="J54" s="11">
        <f t="shared" si="2"/>
        <v>395700</v>
      </c>
      <c r="K54" s="10">
        <f>K55</f>
        <v>19615140.210000001</v>
      </c>
    </row>
    <row r="55" spans="1:11" ht="25.5" x14ac:dyDescent="0.2">
      <c r="A55" s="19" t="s">
        <v>76</v>
      </c>
      <c r="B55" s="24" t="s">
        <v>120</v>
      </c>
      <c r="C55" s="16">
        <f>C56+C61+C66+C71</f>
        <v>29123832.970000003</v>
      </c>
      <c r="D55" s="11">
        <f t="shared" si="0"/>
        <v>0</v>
      </c>
      <c r="E55" s="16">
        <f>E56+E61+E66+E71</f>
        <v>29123832.970000003</v>
      </c>
      <c r="F55" s="11">
        <f t="shared" si="0"/>
        <v>0</v>
      </c>
      <c r="G55" s="16">
        <f>G56+G61+G66+G71</f>
        <v>29123832.970000003</v>
      </c>
      <c r="H55" s="11">
        <f t="shared" si="1"/>
        <v>-9904392.7600000016</v>
      </c>
      <c r="I55" s="16">
        <f>I56+I61+I66+I71</f>
        <v>19219440.210000001</v>
      </c>
      <c r="J55" s="11">
        <f t="shared" si="2"/>
        <v>395700</v>
      </c>
      <c r="K55" s="16">
        <f>K56+K61+K66+K71</f>
        <v>19615140.210000001</v>
      </c>
    </row>
    <row r="56" spans="1:11" ht="25.5" x14ac:dyDescent="0.2">
      <c r="A56" s="19" t="s">
        <v>77</v>
      </c>
      <c r="B56" s="24" t="s">
        <v>121</v>
      </c>
      <c r="C56" s="16">
        <f>C57+C59</f>
        <v>5485200</v>
      </c>
      <c r="D56" s="11">
        <f t="shared" si="0"/>
        <v>0</v>
      </c>
      <c r="E56" s="16">
        <f>E57+E59</f>
        <v>5485200</v>
      </c>
      <c r="F56" s="11">
        <f t="shared" si="0"/>
        <v>0</v>
      </c>
      <c r="G56" s="16">
        <f>G57+G59</f>
        <v>5485200</v>
      </c>
      <c r="H56" s="11">
        <f t="shared" si="1"/>
        <v>0</v>
      </c>
      <c r="I56" s="16">
        <f>I57+I59</f>
        <v>5485200</v>
      </c>
      <c r="J56" s="11">
        <f t="shared" si="2"/>
        <v>2000000</v>
      </c>
      <c r="K56" s="16">
        <f>K57+K59</f>
        <v>7485200</v>
      </c>
    </row>
    <row r="57" spans="1:11" x14ac:dyDescent="0.2">
      <c r="A57" s="19" t="s">
        <v>78</v>
      </c>
      <c r="B57" s="24" t="s">
        <v>122</v>
      </c>
      <c r="C57" s="16">
        <f>C58</f>
        <v>4856400</v>
      </c>
      <c r="D57" s="11">
        <f t="shared" si="0"/>
        <v>0</v>
      </c>
      <c r="E57" s="16">
        <f>E58</f>
        <v>4856400</v>
      </c>
      <c r="F57" s="11">
        <f t="shared" si="0"/>
        <v>0</v>
      </c>
      <c r="G57" s="16">
        <f>G58</f>
        <v>4856400</v>
      </c>
      <c r="H57" s="11">
        <f t="shared" si="1"/>
        <v>0</v>
      </c>
      <c r="I57" s="16">
        <f>I58</f>
        <v>4856400</v>
      </c>
      <c r="J57" s="11">
        <f t="shared" si="2"/>
        <v>0</v>
      </c>
      <c r="K57" s="16">
        <f>K58</f>
        <v>4856400</v>
      </c>
    </row>
    <row r="58" spans="1:11" ht="25.5" x14ac:dyDescent="0.2">
      <c r="A58" s="19" t="s">
        <v>79</v>
      </c>
      <c r="B58" s="24" t="s">
        <v>123</v>
      </c>
      <c r="C58" s="17">
        <v>4856400</v>
      </c>
      <c r="D58" s="11">
        <f t="shared" si="0"/>
        <v>0</v>
      </c>
      <c r="E58" s="17">
        <v>4856400</v>
      </c>
      <c r="F58" s="11">
        <f t="shared" si="0"/>
        <v>0</v>
      </c>
      <c r="G58" s="17">
        <v>4856400</v>
      </c>
      <c r="H58" s="11">
        <f t="shared" si="1"/>
        <v>0</v>
      </c>
      <c r="I58" s="17">
        <v>4856400</v>
      </c>
      <c r="J58" s="11">
        <f t="shared" si="2"/>
        <v>0</v>
      </c>
      <c r="K58" s="17">
        <v>4856400</v>
      </c>
    </row>
    <row r="59" spans="1:11" ht="38.25" x14ac:dyDescent="0.2">
      <c r="A59" s="19" t="s">
        <v>101</v>
      </c>
      <c r="B59" s="24" t="s">
        <v>124</v>
      </c>
      <c r="C59" s="16">
        <f>C60</f>
        <v>628800</v>
      </c>
      <c r="D59" s="11">
        <f t="shared" si="0"/>
        <v>0</v>
      </c>
      <c r="E59" s="16">
        <f>E60</f>
        <v>628800</v>
      </c>
      <c r="F59" s="11">
        <f t="shared" si="0"/>
        <v>0</v>
      </c>
      <c r="G59" s="16">
        <f>G60</f>
        <v>628800</v>
      </c>
      <c r="H59" s="11">
        <f t="shared" si="1"/>
        <v>0</v>
      </c>
      <c r="I59" s="16">
        <f>I60</f>
        <v>628800</v>
      </c>
      <c r="J59" s="11">
        <f t="shared" si="2"/>
        <v>2000000</v>
      </c>
      <c r="K59" s="16">
        <f>K60</f>
        <v>2628800</v>
      </c>
    </row>
    <row r="60" spans="1:11" ht="25.5" x14ac:dyDescent="0.2">
      <c r="A60" s="19" t="s">
        <v>125</v>
      </c>
      <c r="B60" s="24" t="s">
        <v>126</v>
      </c>
      <c r="C60" s="17">
        <v>628800</v>
      </c>
      <c r="D60" s="11">
        <f t="shared" si="0"/>
        <v>0</v>
      </c>
      <c r="E60" s="17">
        <v>628800</v>
      </c>
      <c r="F60" s="11">
        <f t="shared" si="0"/>
        <v>0</v>
      </c>
      <c r="G60" s="17">
        <v>628800</v>
      </c>
      <c r="H60" s="11">
        <f t="shared" si="1"/>
        <v>0</v>
      </c>
      <c r="I60" s="17">
        <v>628800</v>
      </c>
      <c r="J60" s="11">
        <f t="shared" si="2"/>
        <v>2000000</v>
      </c>
      <c r="K60" s="17">
        <f>628800+2000000</f>
        <v>2628800</v>
      </c>
    </row>
    <row r="61" spans="1:11" ht="25.5" x14ac:dyDescent="0.2">
      <c r="A61" s="19" t="s">
        <v>80</v>
      </c>
      <c r="B61" s="24" t="s">
        <v>127</v>
      </c>
      <c r="C61" s="16">
        <f>C62+C64</f>
        <v>3743850.96</v>
      </c>
      <c r="D61" s="11">
        <f t="shared" si="0"/>
        <v>0</v>
      </c>
      <c r="E61" s="16">
        <f>E62+E64</f>
        <v>3743850.96</v>
      </c>
      <c r="F61" s="11">
        <f t="shared" si="0"/>
        <v>0</v>
      </c>
      <c r="G61" s="16">
        <f>G62+G64</f>
        <v>3743850.96</v>
      </c>
      <c r="H61" s="11">
        <f t="shared" si="1"/>
        <v>0</v>
      </c>
      <c r="I61" s="16">
        <f>I62+I64</f>
        <v>3743850.96</v>
      </c>
      <c r="J61" s="11">
        <f t="shared" si="2"/>
        <v>0</v>
      </c>
      <c r="K61" s="16">
        <f>K62+K64</f>
        <v>3743850.96</v>
      </c>
    </row>
    <row r="62" spans="1:11" ht="38.25" x14ac:dyDescent="0.2">
      <c r="A62" s="19" t="s">
        <v>102</v>
      </c>
      <c r="B62" s="24" t="s">
        <v>128</v>
      </c>
      <c r="C62" s="16">
        <f>C63</f>
        <v>1673200</v>
      </c>
      <c r="D62" s="11">
        <f t="shared" si="0"/>
        <v>0</v>
      </c>
      <c r="E62" s="16">
        <f>E63</f>
        <v>1673200</v>
      </c>
      <c r="F62" s="11">
        <f t="shared" si="0"/>
        <v>0</v>
      </c>
      <c r="G62" s="16">
        <f>G63</f>
        <v>1673200</v>
      </c>
      <c r="H62" s="11">
        <f t="shared" si="1"/>
        <v>0</v>
      </c>
      <c r="I62" s="16">
        <f>I63</f>
        <v>1673200</v>
      </c>
      <c r="J62" s="11">
        <f t="shared" si="2"/>
        <v>0</v>
      </c>
      <c r="K62" s="16">
        <f>K63</f>
        <v>1673200</v>
      </c>
    </row>
    <row r="63" spans="1:11" ht="63.75" x14ac:dyDescent="0.2">
      <c r="A63" s="19" t="s">
        <v>103</v>
      </c>
      <c r="B63" s="24" t="s">
        <v>129</v>
      </c>
      <c r="C63" s="17">
        <v>1673200</v>
      </c>
      <c r="D63" s="11">
        <f t="shared" si="0"/>
        <v>0</v>
      </c>
      <c r="E63" s="17">
        <v>1673200</v>
      </c>
      <c r="F63" s="11">
        <f t="shared" si="0"/>
        <v>0</v>
      </c>
      <c r="G63" s="17">
        <v>1673200</v>
      </c>
      <c r="H63" s="11">
        <f t="shared" si="1"/>
        <v>0</v>
      </c>
      <c r="I63" s="17">
        <v>1673200</v>
      </c>
      <c r="J63" s="11">
        <f t="shared" si="2"/>
        <v>0</v>
      </c>
      <c r="K63" s="17">
        <v>1673200</v>
      </c>
    </row>
    <row r="64" spans="1:11" x14ac:dyDescent="0.2">
      <c r="A64" s="19" t="s">
        <v>81</v>
      </c>
      <c r="B64" s="24" t="s">
        <v>130</v>
      </c>
      <c r="C64" s="16">
        <f>C65</f>
        <v>2070650.96</v>
      </c>
      <c r="D64" s="11"/>
      <c r="E64" s="16">
        <f>E65</f>
        <v>2070650.96</v>
      </c>
      <c r="F64" s="11"/>
      <c r="G64" s="16">
        <f>G65</f>
        <v>2070650.96</v>
      </c>
      <c r="H64" s="11">
        <f t="shared" si="1"/>
        <v>0</v>
      </c>
      <c r="I64" s="16">
        <f>I65</f>
        <v>2070650.96</v>
      </c>
      <c r="J64" s="11">
        <f t="shared" si="2"/>
        <v>0</v>
      </c>
      <c r="K64" s="16">
        <f>K65</f>
        <v>2070650.96</v>
      </c>
    </row>
    <row r="65" spans="1:11" x14ac:dyDescent="0.2">
      <c r="A65" s="19" t="s">
        <v>82</v>
      </c>
      <c r="B65" s="24" t="s">
        <v>131</v>
      </c>
      <c r="C65" s="17">
        <v>2070650.96</v>
      </c>
      <c r="D65" s="11"/>
      <c r="E65" s="17">
        <v>2070650.96</v>
      </c>
      <c r="F65" s="11"/>
      <c r="G65" s="17">
        <v>2070650.96</v>
      </c>
      <c r="H65" s="11">
        <f t="shared" si="1"/>
        <v>0</v>
      </c>
      <c r="I65" s="17">
        <v>2070650.96</v>
      </c>
      <c r="J65" s="11">
        <f t="shared" si="2"/>
        <v>0</v>
      </c>
      <c r="K65" s="17">
        <v>2070650.96</v>
      </c>
    </row>
    <row r="66" spans="1:11" ht="25.5" x14ac:dyDescent="0.2">
      <c r="A66" s="19" t="s">
        <v>83</v>
      </c>
      <c r="B66" s="24" t="s">
        <v>132</v>
      </c>
      <c r="C66" s="16">
        <f>C67+C69</f>
        <v>1015740</v>
      </c>
      <c r="D66" s="11">
        <f t="shared" si="0"/>
        <v>0</v>
      </c>
      <c r="E66" s="16">
        <f>E67+E69</f>
        <v>1015740</v>
      </c>
      <c r="F66" s="11">
        <f t="shared" si="0"/>
        <v>0</v>
      </c>
      <c r="G66" s="16">
        <f>G67+G69</f>
        <v>1015740</v>
      </c>
      <c r="H66" s="11">
        <f t="shared" si="1"/>
        <v>58200</v>
      </c>
      <c r="I66" s="16">
        <f>I67+I69</f>
        <v>1073940</v>
      </c>
      <c r="J66" s="11">
        <f t="shared" si="2"/>
        <v>0</v>
      </c>
      <c r="K66" s="16">
        <f>K67+K69</f>
        <v>1073940</v>
      </c>
    </row>
    <row r="67" spans="1:11" ht="38.25" x14ac:dyDescent="0.2">
      <c r="A67" s="19" t="s">
        <v>84</v>
      </c>
      <c r="B67" s="24" t="s">
        <v>133</v>
      </c>
      <c r="C67" s="16">
        <f>C68</f>
        <v>317200</v>
      </c>
      <c r="D67" s="11"/>
      <c r="E67" s="16">
        <f>E68</f>
        <v>317200</v>
      </c>
      <c r="F67" s="11"/>
      <c r="G67" s="16">
        <f>G68</f>
        <v>317200</v>
      </c>
      <c r="H67" s="11">
        <f t="shared" si="1"/>
        <v>58200</v>
      </c>
      <c r="I67" s="16">
        <f>I68</f>
        <v>375400</v>
      </c>
      <c r="J67" s="11">
        <f t="shared" si="2"/>
        <v>0</v>
      </c>
      <c r="K67" s="16">
        <f>K68</f>
        <v>375400</v>
      </c>
    </row>
    <row r="68" spans="1:11" ht="38.25" x14ac:dyDescent="0.2">
      <c r="A68" s="19" t="s">
        <v>85</v>
      </c>
      <c r="B68" s="24" t="s">
        <v>134</v>
      </c>
      <c r="C68" s="18">
        <v>317200</v>
      </c>
      <c r="D68" s="11"/>
      <c r="E68" s="18">
        <v>317200</v>
      </c>
      <c r="F68" s="11"/>
      <c r="G68" s="18">
        <v>317200</v>
      </c>
      <c r="H68" s="11">
        <f t="shared" si="1"/>
        <v>58200</v>
      </c>
      <c r="I68" s="18">
        <f>317200+58200</f>
        <v>375400</v>
      </c>
      <c r="J68" s="11">
        <f t="shared" si="2"/>
        <v>0</v>
      </c>
      <c r="K68" s="18">
        <f>317200+58200</f>
        <v>375400</v>
      </c>
    </row>
    <row r="69" spans="1:11" x14ac:dyDescent="0.2">
      <c r="A69" s="19" t="s">
        <v>86</v>
      </c>
      <c r="B69" s="24" t="s">
        <v>135</v>
      </c>
      <c r="C69" s="16">
        <f>C70</f>
        <v>698540</v>
      </c>
      <c r="D69" s="11">
        <f t="shared" si="0"/>
        <v>0</v>
      </c>
      <c r="E69" s="16">
        <f>E70</f>
        <v>698540</v>
      </c>
      <c r="F69" s="11">
        <f t="shared" si="0"/>
        <v>0</v>
      </c>
      <c r="G69" s="16">
        <f>G70</f>
        <v>698540</v>
      </c>
      <c r="H69" s="11">
        <f t="shared" si="1"/>
        <v>0</v>
      </c>
      <c r="I69" s="16">
        <f>I70</f>
        <v>698540</v>
      </c>
      <c r="J69" s="11">
        <f t="shared" si="2"/>
        <v>0</v>
      </c>
      <c r="K69" s="16">
        <f>K70</f>
        <v>698540</v>
      </c>
    </row>
    <row r="70" spans="1:11" x14ac:dyDescent="0.2">
      <c r="A70" s="19" t="s">
        <v>87</v>
      </c>
      <c r="B70" s="24" t="s">
        <v>136</v>
      </c>
      <c r="C70" s="17">
        <v>698540</v>
      </c>
      <c r="D70" s="11">
        <f t="shared" si="0"/>
        <v>0</v>
      </c>
      <c r="E70" s="17">
        <v>698540</v>
      </c>
      <c r="F70" s="11">
        <f t="shared" si="0"/>
        <v>0</v>
      </c>
      <c r="G70" s="17">
        <v>698540</v>
      </c>
      <c r="H70" s="11">
        <f t="shared" si="1"/>
        <v>0</v>
      </c>
      <c r="I70" s="17">
        <v>698540</v>
      </c>
      <c r="J70" s="11">
        <f t="shared" si="2"/>
        <v>0</v>
      </c>
      <c r="K70" s="17">
        <v>698540</v>
      </c>
    </row>
    <row r="71" spans="1:11" x14ac:dyDescent="0.2">
      <c r="A71" s="19" t="s">
        <v>88</v>
      </c>
      <c r="B71" s="24" t="s">
        <v>137</v>
      </c>
      <c r="C71" s="16">
        <f>C72+C74</f>
        <v>18879042.010000002</v>
      </c>
      <c r="D71" s="11">
        <f t="shared" si="0"/>
        <v>0</v>
      </c>
      <c r="E71" s="16">
        <f>E72+E74</f>
        <v>18879042.010000002</v>
      </c>
      <c r="F71" s="11">
        <f t="shared" si="0"/>
        <v>0</v>
      </c>
      <c r="G71" s="16">
        <f>G72+G74</f>
        <v>18879042.010000002</v>
      </c>
      <c r="H71" s="11">
        <f t="shared" si="1"/>
        <v>-9962592.7599999998</v>
      </c>
      <c r="I71" s="16">
        <f>I72+I74</f>
        <v>8916449.2500000019</v>
      </c>
      <c r="J71" s="11">
        <f t="shared" ref="J71:J76" si="3">K71-I71</f>
        <v>-1604300</v>
      </c>
      <c r="K71" s="16">
        <f>K72+K74</f>
        <v>7312149.2500000019</v>
      </c>
    </row>
    <row r="72" spans="1:11" ht="63.75" x14ac:dyDescent="0.2">
      <c r="A72" s="19" t="s">
        <v>89</v>
      </c>
      <c r="B72" s="24" t="s">
        <v>138</v>
      </c>
      <c r="C72" s="16">
        <f>C73</f>
        <v>18859265.760000002</v>
      </c>
      <c r="D72" s="11">
        <f t="shared" si="0"/>
        <v>0</v>
      </c>
      <c r="E72" s="16">
        <f>E73</f>
        <v>18859265.760000002</v>
      </c>
      <c r="F72" s="11">
        <f t="shared" si="0"/>
        <v>0</v>
      </c>
      <c r="G72" s="16">
        <f>G73</f>
        <v>18859265.760000002</v>
      </c>
      <c r="H72" s="11">
        <f t="shared" si="1"/>
        <v>-9962592.7599999998</v>
      </c>
      <c r="I72" s="16">
        <f>I73</f>
        <v>8896673.0000000019</v>
      </c>
      <c r="J72" s="11">
        <f t="shared" si="3"/>
        <v>-1604300</v>
      </c>
      <c r="K72" s="16">
        <f>K73</f>
        <v>7292373.0000000019</v>
      </c>
    </row>
    <row r="73" spans="1:11" ht="51" x14ac:dyDescent="0.2">
      <c r="A73" s="19" t="s">
        <v>90</v>
      </c>
      <c r="B73" s="24" t="s">
        <v>139</v>
      </c>
      <c r="C73" s="17">
        <v>18859265.760000002</v>
      </c>
      <c r="D73" s="11">
        <f t="shared" si="0"/>
        <v>0</v>
      </c>
      <c r="E73" s="17">
        <v>18859265.760000002</v>
      </c>
      <c r="F73" s="11">
        <f t="shared" si="0"/>
        <v>0</v>
      </c>
      <c r="G73" s="17">
        <v>18859265.760000002</v>
      </c>
      <c r="H73" s="11">
        <f t="shared" si="1"/>
        <v>-9962592.7599999998</v>
      </c>
      <c r="I73" s="17">
        <f>18859265.76-9962592.76</f>
        <v>8896673.0000000019</v>
      </c>
      <c r="J73" s="11">
        <f t="shared" si="3"/>
        <v>-1604300</v>
      </c>
      <c r="K73" s="17">
        <f>18859265.76-9962592.76-1604300</f>
        <v>7292373.0000000019</v>
      </c>
    </row>
    <row r="74" spans="1:11" ht="25.5" x14ac:dyDescent="0.2">
      <c r="A74" s="19" t="s">
        <v>91</v>
      </c>
      <c r="B74" s="24" t="s">
        <v>140</v>
      </c>
      <c r="C74" s="16">
        <f>C75</f>
        <v>19776.25</v>
      </c>
      <c r="D74" s="11">
        <f t="shared" si="0"/>
        <v>0</v>
      </c>
      <c r="E74" s="16">
        <f>E75</f>
        <v>19776.25</v>
      </c>
      <c r="F74" s="11">
        <f t="shared" si="0"/>
        <v>0</v>
      </c>
      <c r="G74" s="16">
        <f>G75</f>
        <v>19776.25</v>
      </c>
      <c r="H74" s="11">
        <f t="shared" ref="H74:H76" si="4">I74-G74</f>
        <v>0</v>
      </c>
      <c r="I74" s="16">
        <f>I75</f>
        <v>19776.25</v>
      </c>
      <c r="J74" s="11">
        <f t="shared" si="3"/>
        <v>0</v>
      </c>
      <c r="K74" s="16">
        <f>K75</f>
        <v>19776.25</v>
      </c>
    </row>
    <row r="75" spans="1:11" ht="25.5" x14ac:dyDescent="0.2">
      <c r="A75" s="19" t="s">
        <v>92</v>
      </c>
      <c r="B75" s="24" t="s">
        <v>141</v>
      </c>
      <c r="C75" s="18">
        <v>19776.25</v>
      </c>
      <c r="D75" s="11">
        <f t="shared" si="0"/>
        <v>0</v>
      </c>
      <c r="E75" s="18">
        <v>19776.25</v>
      </c>
      <c r="F75" s="11">
        <f t="shared" si="0"/>
        <v>0</v>
      </c>
      <c r="G75" s="18">
        <v>19776.25</v>
      </c>
      <c r="H75" s="11">
        <f t="shared" si="4"/>
        <v>0</v>
      </c>
      <c r="I75" s="18">
        <v>19776.25</v>
      </c>
      <c r="J75" s="11">
        <f t="shared" si="3"/>
        <v>0</v>
      </c>
      <c r="K75" s="18">
        <v>19776.25</v>
      </c>
    </row>
    <row r="76" spans="1:11" x14ac:dyDescent="0.2">
      <c r="A76" s="25" t="s">
        <v>93</v>
      </c>
      <c r="B76" s="26"/>
      <c r="C76" s="16">
        <f>C6+C54</f>
        <v>53305832.969999999</v>
      </c>
      <c r="D76" s="11">
        <f t="shared" si="0"/>
        <v>0</v>
      </c>
      <c r="E76" s="16">
        <f>E6+E54</f>
        <v>53305832.969999999</v>
      </c>
      <c r="F76" s="11">
        <f t="shared" si="0"/>
        <v>0</v>
      </c>
      <c r="G76" s="16">
        <f>G6+G54</f>
        <v>53305832.969999999</v>
      </c>
      <c r="H76" s="11">
        <f t="shared" si="4"/>
        <v>-12814748.759999998</v>
      </c>
      <c r="I76" s="16">
        <f>I6+I54</f>
        <v>40491084.210000001</v>
      </c>
      <c r="J76" s="11">
        <f t="shared" si="3"/>
        <v>32590</v>
      </c>
      <c r="K76" s="16">
        <f>K6+K54</f>
        <v>40523674.210000001</v>
      </c>
    </row>
  </sheetData>
  <mergeCells count="3">
    <mergeCell ref="A1:K1"/>
    <mergeCell ref="A2:K2"/>
    <mergeCell ref="A3:C3"/>
  </mergeCells>
  <pageMargins left="0.59055118110236227" right="0.39370078740157483" top="0.39370078740157483" bottom="0.39370078740157483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2018</vt:lpstr>
      <vt:lpstr>'доходы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Н. Потапова</cp:lastModifiedBy>
  <cp:lastPrinted>2019-06-20T12:44:09Z</cp:lastPrinted>
  <dcterms:created xsi:type="dcterms:W3CDTF">1996-10-08T23:32:33Z</dcterms:created>
  <dcterms:modified xsi:type="dcterms:W3CDTF">2019-06-24T12:32:54Z</dcterms:modified>
</cp:coreProperties>
</file>