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45" yWindow="-120" windowWidth="10830" windowHeight="8880" tabRatio="847" activeTab="7"/>
  </bookViews>
  <sheets>
    <sheet name="01.01.17" sheetId="8" r:id="rId1"/>
    <sheet name="рабоч.Доходы" sheetId="2" r:id="rId2"/>
    <sheet name="рабоч расходы" sheetId="7" r:id="rId3"/>
    <sheet name="табл.1" sheetId="1" r:id="rId4"/>
    <sheet name="табл.2Разделы" sheetId="3" r:id="rId5"/>
    <sheet name="табл.3 Виды расх" sheetId="4" r:id="rId6"/>
    <sheet name="табл4 Программы" sheetId="5" r:id="rId7"/>
    <sheet name="табл5 мбт" sheetId="9" r:id="rId8"/>
    <sheet name="табл6 трансферты" sheetId="6" r:id="rId9"/>
  </sheets>
  <externalReferences>
    <externalReference r:id="rId10"/>
  </externalReferences>
  <definedNames>
    <definedName name="_xlnm.Print_Area" localSheetId="0">'01.01.17'!$A$1:$F$26</definedName>
    <definedName name="_xlnm.Print_Area" localSheetId="2">'рабоч расходы'!$A$1:$J$5</definedName>
    <definedName name="_xlnm.Print_Area" localSheetId="3">табл.1!$A$1:$J$7</definedName>
    <definedName name="_xlnm.Print_Area" localSheetId="4">табл.2Разделы!$A$1:$G$15</definedName>
    <definedName name="_xlnm.Print_Area" localSheetId="5">'табл.3 Виды расх'!$A$1:$G$28</definedName>
    <definedName name="_xlnm.Print_Area" localSheetId="7">'табл5 мбт'!$A$1:$E$27</definedName>
  </definedNames>
  <calcPr calcId="144525"/>
</workbook>
</file>

<file path=xl/calcChain.xml><?xml version="1.0" encoding="utf-8"?>
<calcChain xmlns="http://schemas.openxmlformats.org/spreadsheetml/2006/main">
  <c r="E12" i="4" l="1"/>
  <c r="J3" i="7" l="1"/>
  <c r="D14" i="2" l="1"/>
  <c r="E18" i="2"/>
  <c r="F18" i="2"/>
  <c r="G18" i="2"/>
  <c r="H18" i="2"/>
  <c r="E26" i="4" l="1"/>
  <c r="E25" i="4"/>
  <c r="E22" i="4"/>
  <c r="E21" i="4"/>
  <c r="C12" i="4" l="1"/>
  <c r="C28" i="4" s="1"/>
  <c r="H19" i="2" l="1"/>
  <c r="E5" i="7" l="1"/>
  <c r="F25" i="4"/>
  <c r="E28" i="4" l="1"/>
  <c r="D12" i="4"/>
  <c r="E30" i="4" l="1"/>
  <c r="E31" i="4"/>
  <c r="I3" i="7"/>
  <c r="H3" i="7" l="1"/>
  <c r="H4" i="7" l="1"/>
  <c r="C5" i="7"/>
  <c r="F3" i="7"/>
  <c r="F4" i="7"/>
  <c r="D5" i="7"/>
  <c r="G3" i="7"/>
  <c r="G4" i="7"/>
  <c r="H5" i="7" l="1"/>
  <c r="F5" i="7"/>
  <c r="G5" i="7"/>
  <c r="I5" i="1"/>
  <c r="F11" i="3"/>
  <c r="G11" i="3"/>
  <c r="D15" i="3"/>
  <c r="E15" i="3"/>
  <c r="G8" i="4"/>
  <c r="F8" i="4"/>
  <c r="G7" i="4"/>
  <c r="F7" i="4"/>
  <c r="G6" i="4"/>
  <c r="F6" i="4"/>
  <c r="G5" i="1" l="1"/>
  <c r="G5" i="6" l="1"/>
  <c r="D7" i="2" l="1"/>
  <c r="J5" i="1"/>
  <c r="I6" i="1"/>
  <c r="H6" i="1"/>
  <c r="H5" i="1"/>
  <c r="G6" i="1"/>
  <c r="F6" i="1"/>
  <c r="F5" i="1"/>
  <c r="D6" i="2" l="1"/>
  <c r="D21" i="2" s="1"/>
  <c r="J6" i="1" l="1"/>
  <c r="F12" i="8" l="1"/>
  <c r="F16" i="8"/>
  <c r="F17" i="8"/>
  <c r="F19" i="8"/>
  <c r="F20" i="8"/>
  <c r="F25" i="8"/>
  <c r="F26" i="8"/>
  <c r="E12" i="8"/>
  <c r="E16" i="8"/>
  <c r="E17" i="8"/>
  <c r="E19" i="8"/>
  <c r="E20" i="8"/>
  <c r="E25" i="8"/>
  <c r="E26" i="8"/>
  <c r="D24" i="8"/>
  <c r="C24" i="8"/>
  <c r="B24" i="8"/>
  <c r="D18" i="8"/>
  <c r="C18" i="8"/>
  <c r="B18" i="8"/>
  <c r="D15" i="8"/>
  <c r="C15" i="8"/>
  <c r="D14" i="8"/>
  <c r="D13" i="8" s="1"/>
  <c r="D11" i="8" s="1"/>
  <c r="C14" i="8"/>
  <c r="B13" i="8"/>
  <c r="B11" i="8" s="1"/>
  <c r="F18" i="8" l="1"/>
  <c r="E18" i="8"/>
  <c r="F15" i="8"/>
  <c r="F14" i="8"/>
  <c r="F24" i="8"/>
  <c r="E14" i="8"/>
  <c r="E24" i="8"/>
  <c r="E15" i="8"/>
  <c r="D21" i="8"/>
  <c r="C13" i="8"/>
  <c r="C11" i="8" s="1"/>
  <c r="C21" i="8" s="1"/>
  <c r="C23" i="8" s="1"/>
  <c r="C22" i="8" s="1"/>
  <c r="B21" i="8"/>
  <c r="B23" i="8" s="1"/>
  <c r="B22" i="8" s="1"/>
  <c r="E13" i="8" l="1"/>
  <c r="F13" i="8"/>
  <c r="E11" i="8"/>
  <c r="D23" i="8"/>
  <c r="F21" i="8"/>
  <c r="E21" i="8"/>
  <c r="F11" i="8"/>
  <c r="G15" i="3"/>
  <c r="F14" i="3"/>
  <c r="G13" i="3"/>
  <c r="G10" i="3"/>
  <c r="F9" i="3"/>
  <c r="G8" i="3"/>
  <c r="G6" i="3"/>
  <c r="F6" i="3"/>
  <c r="F7" i="3"/>
  <c r="G7" i="3"/>
  <c r="F8" i="3"/>
  <c r="G9" i="3"/>
  <c r="F10" i="3"/>
  <c r="F12" i="3"/>
  <c r="G12" i="3"/>
  <c r="F13" i="3"/>
  <c r="G14" i="3"/>
  <c r="D22" i="8" l="1"/>
  <c r="F23" i="8"/>
  <c r="E23" i="8"/>
  <c r="F15" i="3"/>
  <c r="D7" i="6"/>
  <c r="E7" i="6"/>
  <c r="F7" i="6"/>
  <c r="G6" i="6"/>
  <c r="E8" i="2"/>
  <c r="E9" i="2"/>
  <c r="E10" i="2"/>
  <c r="E11" i="2"/>
  <c r="E12" i="2"/>
  <c r="E13" i="2"/>
  <c r="E15" i="2"/>
  <c r="E16" i="2"/>
  <c r="E17" i="2"/>
  <c r="E19" i="2"/>
  <c r="E20" i="2"/>
  <c r="H7" i="6" l="1"/>
  <c r="H8" i="6"/>
  <c r="F22" i="8"/>
  <c r="E22" i="8"/>
  <c r="G7" i="6"/>
  <c r="D23" i="2"/>
  <c r="D24" i="2"/>
  <c r="D25" i="2"/>
  <c r="G20" i="2"/>
  <c r="H20" i="2"/>
  <c r="F20" i="2"/>
  <c r="F8" i="2"/>
  <c r="F9" i="2"/>
  <c r="F10" i="2"/>
  <c r="F11" i="2"/>
  <c r="F12" i="2"/>
  <c r="F13" i="2"/>
  <c r="F15" i="2"/>
  <c r="F16" i="2"/>
  <c r="F17" i="2"/>
  <c r="F19" i="2"/>
  <c r="E7" i="1"/>
  <c r="D7" i="1"/>
  <c r="G25" i="4"/>
  <c r="G16" i="2" l="1"/>
  <c r="H16" i="2"/>
  <c r="C14" i="2"/>
  <c r="E14" i="2" s="1"/>
  <c r="F10" i="4" l="1"/>
  <c r="G10" i="4"/>
  <c r="F11" i="4"/>
  <c r="G11" i="4"/>
  <c r="F21" i="4"/>
  <c r="G21" i="4"/>
  <c r="F22" i="4"/>
  <c r="G22" i="4"/>
  <c r="F23" i="4"/>
  <c r="G23" i="4"/>
  <c r="F24" i="4"/>
  <c r="G24" i="4"/>
  <c r="F26" i="4"/>
  <c r="G26" i="4"/>
  <c r="F27" i="4"/>
  <c r="G27" i="4"/>
  <c r="G9" i="4"/>
  <c r="F9" i="4"/>
  <c r="G20" i="4"/>
  <c r="F19" i="4"/>
  <c r="G18" i="4"/>
  <c r="F14" i="4"/>
  <c r="G15" i="4" l="1"/>
  <c r="G13" i="4"/>
  <c r="F15" i="4"/>
  <c r="D28" i="4"/>
  <c r="F17" i="4"/>
  <c r="G16" i="4"/>
  <c r="G19" i="4"/>
  <c r="F20" i="4"/>
  <c r="F18" i="4"/>
  <c r="F16" i="4"/>
  <c r="G17" i="4"/>
  <c r="F13" i="4"/>
  <c r="G12" i="4" l="1"/>
  <c r="F12" i="4"/>
  <c r="F28" i="4" s="1"/>
  <c r="C7" i="2"/>
  <c r="G8" i="2"/>
  <c r="H8" i="2"/>
  <c r="G9" i="2"/>
  <c r="H9" i="2"/>
  <c r="G10" i="2"/>
  <c r="H10" i="2"/>
  <c r="G11" i="2"/>
  <c r="H11" i="2"/>
  <c r="G12" i="2"/>
  <c r="H12" i="2"/>
  <c r="G13" i="2"/>
  <c r="H13" i="2"/>
  <c r="G15" i="2"/>
  <c r="H15" i="2"/>
  <c r="G17" i="2"/>
  <c r="H17" i="2"/>
  <c r="G19" i="2"/>
  <c r="F14" i="2"/>
  <c r="C7" i="1"/>
  <c r="J7" i="1" s="1"/>
  <c r="E7" i="2" l="1"/>
  <c r="C6" i="2"/>
  <c r="E6" i="2" s="1"/>
  <c r="F7" i="2"/>
  <c r="G7" i="2"/>
  <c r="G14" i="2"/>
  <c r="G28" i="4"/>
  <c r="H14" i="2"/>
  <c r="H7" i="2"/>
  <c r="G6" i="2" l="1"/>
  <c r="B24" i="2"/>
  <c r="F6" i="2"/>
  <c r="C21" i="2"/>
  <c r="C24" i="2" s="1"/>
  <c r="H6" i="2"/>
  <c r="B23" i="2" l="1"/>
  <c r="B25" i="2"/>
  <c r="H21" i="2"/>
  <c r="G21" i="2"/>
  <c r="E21" i="2"/>
  <c r="C25" i="2"/>
  <c r="C23" i="2"/>
  <c r="F21" i="2"/>
</calcChain>
</file>

<file path=xl/comments1.xml><?xml version="1.0" encoding="utf-8"?>
<comments xmlns="http://schemas.openxmlformats.org/spreadsheetml/2006/main">
  <authors>
    <author>Елена В. Елисеева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Елена В. Елисеева:</t>
        </r>
        <r>
          <rPr>
            <sz val="9"/>
            <color indexed="81"/>
            <rFont val="Tahoma"/>
            <family val="2"/>
            <charset val="204"/>
          </rPr>
          <t xml:space="preserve">
Файл Параметры Дополнительно Задать точность как на экране (внизу снять галку)</t>
        </r>
      </text>
    </comment>
  </commentList>
</comments>
</file>

<file path=xl/sharedStrings.xml><?xml version="1.0" encoding="utf-8"?>
<sst xmlns="http://schemas.openxmlformats.org/spreadsheetml/2006/main" count="223" uniqueCount="196">
  <si>
    <t>Параметры бюджета</t>
  </si>
  <si>
    <t>Первоначально утвержденный план</t>
  </si>
  <si>
    <t>% исполнения от уточненного плана</t>
  </si>
  <si>
    <t>Доходы</t>
  </si>
  <si>
    <t>Расходы</t>
  </si>
  <si>
    <t>x</t>
  </si>
  <si>
    <t>Результат      (-дефицит, +профицит)</t>
  </si>
  <si>
    <t>Налоговые доходы, в т.ч.</t>
  </si>
  <si>
    <t>НДФЛ</t>
  </si>
  <si>
    <t>Акцизы</t>
  </si>
  <si>
    <t>УСН</t>
  </si>
  <si>
    <t>Налог на имущество физ.лиц</t>
  </si>
  <si>
    <t>Зем.налог</t>
  </si>
  <si>
    <t>Гос.пошлина</t>
  </si>
  <si>
    <t>Неналоговые доходы, в т.ч.</t>
  </si>
  <si>
    <t>Доходы от сдачи в аренду имущества</t>
  </si>
  <si>
    <t>Штрафы, санкции</t>
  </si>
  <si>
    <t>Прочие неналоговые (НВС + прочие)</t>
  </si>
  <si>
    <t>НАЛОГОВЫЕ И НЕНАЛОГОВЫЕ</t>
  </si>
  <si>
    <t>сумма</t>
  </si>
  <si>
    <t>%</t>
  </si>
  <si>
    <t>(тыс.руб.)</t>
  </si>
  <si>
    <t>Наименование показателя</t>
  </si>
  <si>
    <t>0100</t>
  </si>
  <si>
    <t>0200</t>
  </si>
  <si>
    <t>0300</t>
  </si>
  <si>
    <t>0400</t>
  </si>
  <si>
    <t>0500</t>
  </si>
  <si>
    <t>0800</t>
  </si>
  <si>
    <t>1000</t>
  </si>
  <si>
    <t>1100</t>
  </si>
  <si>
    <t>Неисполненные назначения</t>
  </si>
  <si>
    <t>Раздел</t>
  </si>
  <si>
    <t>Всего расходов: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</si>
  <si>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</si>
  <si>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</si>
  <si>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</si>
  <si>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</si>
  <si>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</si>
  <si>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</si>
  <si>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Социальная политика</t>
  </si>
  <si>
    <t>Физическая культура и спорт</t>
  </si>
  <si>
    <t>Таблица 2 в Пояснительную</t>
  </si>
  <si>
    <t>таблица 1 в Пояснительную</t>
  </si>
  <si>
    <t xml:space="preserve">% исполнения </t>
  </si>
  <si>
    <t>121</t>
  </si>
  <si>
    <t>122</t>
  </si>
  <si>
    <t>129</t>
  </si>
  <si>
    <t>200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</si>
  <si>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</si>
  <si>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</si>
  <si>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</si>
  <si>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</si>
  <si>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</si>
  <si>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</si>
  <si>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</si>
  <si>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300</t>
  </si>
  <si>
    <t>500</t>
  </si>
  <si>
    <t>611</t>
  </si>
  <si>
    <t>612</t>
  </si>
  <si>
    <t>850</t>
  </si>
  <si>
    <t>870</t>
  </si>
  <si>
    <t xml:space="preserve">прочие работы, услуги </t>
  </si>
  <si>
    <t>Таблица 3 к Пояснительной</t>
  </si>
  <si>
    <t>Рабочая таблица для ДОХОДОВ к Пояснительной</t>
  </si>
  <si>
    <t>22100</t>
  </si>
  <si>
    <t>22605, 22699, 365</t>
  </si>
  <si>
    <t>% исполнения</t>
  </si>
  <si>
    <t>Дата, номер соглашения</t>
  </si>
  <si>
    <t>Сумма на год (утверждено в бюджете)</t>
  </si>
  <si>
    <t>Передано в район с начала года</t>
  </si>
  <si>
    <t>Израсходовано средств с начала года</t>
  </si>
  <si>
    <t>Остаток неиспользованных средств на конец отчетного периода</t>
  </si>
  <si>
    <t>Итого расходов:</t>
  </si>
  <si>
    <t>830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</si>
  <si>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</si>
  <si>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</si>
  <si>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</si>
  <si>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ВСЕГО РАСХОДОВ:</t>
  </si>
  <si>
    <t>Итого доходов:</t>
  </si>
  <si>
    <t>БЕЗВОЗМЕЗДНЫЕ ПОСТУПЛЕНИЯ</t>
  </si>
  <si>
    <t>Доля в общих доходах:</t>
  </si>
  <si>
    <t>налоговые и неналоговые</t>
  </si>
  <si>
    <t>безвозмездные</t>
  </si>
  <si>
    <t xml:space="preserve"> Осуществление внешнего муниципального финансового контроля</t>
  </si>
  <si>
    <t>Наименование полномочия по решению вопросов местного значения поселения</t>
  </si>
  <si>
    <t>Взносы по обязательному социальному страхованию  (КВР 129)</t>
  </si>
  <si>
    <t>Закупка товаров, работ и услуг для обеспечения муниципальных нужд (КВР 200), в том числе:</t>
  </si>
  <si>
    <t>Социальное обеспечение и иные выплаты населению (КВР 300)</t>
  </si>
  <si>
    <t>Фонд оплаты труда муниципальных органов (КВР 121)</t>
  </si>
  <si>
    <t>Иные выплаты персоналу муниципальных органов, за исключением фонда оплаты труда (КВР 122)</t>
  </si>
  <si>
    <t>Межбюджетные трансферты (КВР 500)</t>
  </si>
  <si>
    <t>Субсидии бюджетным учреждениям на финансовое обеспечение муниципального задания на оказание муниципальных услуг (выполнение работ) (КВР 611)</t>
  </si>
  <si>
    <t>Субсидии бюджетным учреждениям на иные цели (КВР 612)</t>
  </si>
  <si>
    <t>Уплата налогов, сборов и иных платежей (КВР 850)</t>
  </si>
  <si>
    <t>Резервные средства (КВР 870)</t>
  </si>
  <si>
    <t>Исполнение судебных актов  (КВР 830)</t>
  </si>
  <si>
    <t>Показатели консолидированного бюджета Кандалакшского района</t>
  </si>
  <si>
    <t>за 2016 год, на 2017 год</t>
  </si>
  <si>
    <t>сельское поселение Алакуртти Кандалакшского района</t>
  </si>
  <si>
    <t>Единица измерения: руб.</t>
  </si>
  <si>
    <t>Основные параметры</t>
  </si>
  <si>
    <t>Утвержденный бюджет на 2016 год</t>
  </si>
  <si>
    <t>Уточненнный бюджет на 01.01.2017</t>
  </si>
  <si>
    <t xml:space="preserve">Исполнение бюджета на 01.01. 2017 </t>
  </si>
  <si>
    <t>Доходы всего, в том числе:</t>
  </si>
  <si>
    <t>Налоговые и неналоговые</t>
  </si>
  <si>
    <t>Безвозмездные поступления, в т.ч.:</t>
  </si>
  <si>
    <t>- из областного бюджета</t>
  </si>
  <si>
    <t>- из районного бюджета</t>
  </si>
  <si>
    <t>Прочие</t>
  </si>
  <si>
    <t>Предусмотрено МБТ для передачи в район</t>
  </si>
  <si>
    <t>Расходы всего, в том числе:</t>
  </si>
  <si>
    <t>- за счет целевых средств (без дотаций)</t>
  </si>
  <si>
    <t>- за счет собственных средств и источников финансирования дефицита бюджета</t>
  </si>
  <si>
    <r>
      <t>Результат</t>
    </r>
    <r>
      <rPr>
        <b/>
        <sz val="11"/>
        <color indexed="8"/>
        <rFont val="Times New Roman"/>
        <family val="1"/>
        <charset val="204"/>
      </rPr>
      <t xml:space="preserve"> (+профицит, - дефицит)</t>
    </r>
  </si>
  <si>
    <t>Источники финансирования дефицита, в т.ч.:</t>
  </si>
  <si>
    <t>- остатки средств на счете</t>
  </si>
  <si>
    <t>- кредиты, в том числе:</t>
  </si>
  <si>
    <t>бюджетные</t>
  </si>
  <si>
    <t>коммерческих организаций</t>
  </si>
  <si>
    <t>Неисполнено на 01.01. 2017 (руб.)</t>
  </si>
  <si>
    <t>Неисполнено на 01.01. 2017 (%)</t>
  </si>
  <si>
    <t>Отклонение исп.2017 к исп.2016</t>
  </si>
  <si>
    <t xml:space="preserve">Доходы от платных услуг и компенсации затрат </t>
  </si>
  <si>
    <t>2017 год</t>
  </si>
  <si>
    <t>от 28.12.2016 № 319-с</t>
  </si>
  <si>
    <t>Формирование, исполнение бюджета сельского поселения Алакуртти и контроль за его исполнением в части внутреннего муниципального финансового контроля, осуществляемого финансовым органом</t>
  </si>
  <si>
    <t>от 26.12.2016 № 3</t>
  </si>
  <si>
    <t>% исполнения от исполнения за аналогичный период 2016 г.</t>
  </si>
  <si>
    <t>исп.2017 - исп.2016</t>
  </si>
  <si>
    <t>ут.2017-исп.2017</t>
  </si>
  <si>
    <t>перв.2017-ут.2017</t>
  </si>
  <si>
    <t>29001, 29003, 29099</t>
  </si>
  <si>
    <t>22400, 22502, 22504, 22505, 22599</t>
  </si>
  <si>
    <t>0600</t>
  </si>
  <si>
    <t>Охрана окружающей среды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</si>
  <si>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</si>
  <si>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</si>
  <si>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</si>
  <si>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</si>
  <si>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</si>
  <si>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</si>
  <si>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Муниципальная программа 10. “Социальная политика сельского поселения Алакуртти Кандалакшского района”</t>
  </si>
  <si>
    <t>целевые</t>
  </si>
  <si>
    <t>расходы всего</t>
  </si>
  <si>
    <t>местный бюджет</t>
  </si>
  <si>
    <t>Утверждено в бюджете (первоначальный бюджет)</t>
  </si>
  <si>
    <t>сделано</t>
  </si>
  <si>
    <t>перв.2017-уточн.2017</t>
  </si>
  <si>
    <t>Неисполн.2016     (уточн.2017 к исп.2017)</t>
  </si>
  <si>
    <t>22314, 22317, 22318, 22325, 22333</t>
  </si>
  <si>
    <t>34003, 34099</t>
  </si>
  <si>
    <t>Поступило из бюджета района</t>
  </si>
  <si>
    <t>Исполнено</t>
  </si>
  <si>
    <t>сельским поселением</t>
  </si>
  <si>
    <t>% исполнения (от утвержденных назначений)</t>
  </si>
  <si>
    <t>1)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</si>
  <si>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2)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</si>
  <si>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3)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</si>
  <si>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 xml:space="preserve">4) создание условий для предоставления транспортных услуг населению и организация транспортного обслуживания населения в границах поселения </t>
  </si>
  <si>
    <t>х </t>
  </si>
  <si>
    <t>5) организация библиотечного обслуживания населения, комплектование и обеспечение сохранности библиотечных фондов библиотек поселения</t>
  </si>
  <si>
    <t>6)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</si>
  <si>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 х</t>
  </si>
  <si>
    <t xml:space="preserve">7)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 </t>
  </si>
  <si>
    <t xml:space="preserve"> 8)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</t>
  </si>
  <si>
    <t xml:space="preserve">9) участие в организации деятельности по сбору (в том числе раздельному сбору) и транспортированию твердых коммунальных отходов </t>
  </si>
  <si>
    <t>10)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</si>
  <si>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11) организация ритуальных услуг и содержание мест захоронения </t>
  </si>
  <si>
    <t xml:space="preserve">13) осуществление муниципального лесного контроля </t>
  </si>
  <si>
    <t>14) осуществление мер по противодействию коррупции в границах поселения</t>
  </si>
  <si>
    <t>исполнено за 9 месяцев 2016</t>
  </si>
  <si>
    <t>исполнено за 9 месяцев 2017</t>
  </si>
  <si>
    <t>Исполнено за           9 месяцев 2016 г.</t>
  </si>
  <si>
    <t>Исполнено за    9 месяцев 2017 г.</t>
  </si>
  <si>
    <t>Уточненный план на 01.10.2017</t>
  </si>
  <si>
    <r>
      <t xml:space="preserve">Уточненный план на </t>
    </r>
    <r>
      <rPr>
        <sz val="10"/>
        <color rgb="FFC00000"/>
        <rFont val="Times New Roman"/>
        <family val="1"/>
        <charset val="204"/>
      </rPr>
      <t>01.10.2017</t>
    </r>
  </si>
  <si>
    <t>Исполнено за 9 месяцев 2017</t>
  </si>
  <si>
    <t>Неисполненные назначения 2017</t>
  </si>
  <si>
    <t>Исполнено за 9 месяцев 2016</t>
  </si>
  <si>
    <t>Уточненный бюджет на 01.10.2017</t>
  </si>
  <si>
    <t>Исполнено за 9 месяцев 2017 года</t>
  </si>
  <si>
    <t>Исполнено за 9 месяцев 2016 года</t>
  </si>
  <si>
    <t>исп. 9 мес. 2017- исп. 9 мес. 2016</t>
  </si>
  <si>
    <t>22299</t>
  </si>
  <si>
    <t>31001, 31003, 31004, 31005, 31099, 17-А09-00004</t>
  </si>
  <si>
    <t xml:space="preserve">12) 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 </t>
  </si>
  <si>
    <t>Исполнено за  9 месяцев 2016</t>
  </si>
  <si>
    <t>111/все расходы</t>
  </si>
  <si>
    <t>Доходы от реализации имущества</t>
  </si>
  <si>
    <t>за 9 мес. 2016 и 9 мес. 2017</t>
  </si>
  <si>
    <r>
      <t xml:space="preserve">уточненный план на </t>
    </r>
    <r>
      <rPr>
        <b/>
        <sz val="10"/>
        <color rgb="FF002060"/>
        <rFont val="Arial"/>
        <family val="2"/>
        <charset val="204"/>
      </rPr>
      <t>01.10.2017</t>
    </r>
  </si>
  <si>
    <t>Фонд оплаты труда учреждений (КВР 111)</t>
  </si>
  <si>
    <t>Иные выплаты персоналу учреждений, за исключением фонда оплаты труда (КВР 112)</t>
  </si>
  <si>
    <t>Взносы по обязательному социальному страхованию на выплаты по оплате труда работников и иные выплаты работникам учреждений (КВР 119)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</si>
</sst>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_ ;\-#,##0.0\ "/>
    <numFmt numFmtId="167" formatCode="0.0"/>
  </numFmts>
  <fonts count="5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9" tint="-0.499984740745262"/>
      <name val="Calibri"/>
      <family val="2"/>
      <charset val="204"/>
      <scheme val="minor"/>
    </font>
    <font>
      <sz val="10"/>
      <color rgb="FF002060"/>
      <name val="Times New Roman"/>
      <family val="1"/>
      <charset val="204"/>
    </font>
    <font>
      <sz val="10"/>
      <color rgb="FF00206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 CYR"/>
      <charset val="204"/>
    </font>
    <font>
      <sz val="11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b/>
      <sz val="10"/>
      <color rgb="FF00206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8" fillId="0" borderId="0"/>
    <xf numFmtId="0" fontId="9" fillId="0" borderId="0">
      <alignment wrapText="1"/>
    </xf>
    <xf numFmtId="0" fontId="9" fillId="0" borderId="0"/>
    <xf numFmtId="0" fontId="10" fillId="0" borderId="0">
      <alignment horizontal="center" wrapText="1"/>
    </xf>
    <xf numFmtId="0" fontId="10" fillId="0" borderId="0">
      <alignment horizontal="center"/>
    </xf>
    <xf numFmtId="0" fontId="9" fillId="0" borderId="0">
      <alignment horizontal="right"/>
    </xf>
    <xf numFmtId="0" fontId="9" fillId="0" borderId="5">
      <alignment horizontal="center" vertical="center" wrapText="1"/>
    </xf>
    <xf numFmtId="49" fontId="9" fillId="0" borderId="5">
      <alignment horizontal="center" vertical="top" shrinkToFit="1"/>
    </xf>
    <xf numFmtId="0" fontId="11" fillId="0" borderId="5">
      <alignment horizontal="left"/>
    </xf>
    <xf numFmtId="4" fontId="11" fillId="3" borderId="5">
      <alignment horizontal="right" vertical="top" shrinkToFit="1"/>
    </xf>
    <xf numFmtId="10" fontId="11" fillId="3" borderId="5">
      <alignment horizontal="right" vertical="top" shrinkToFit="1"/>
    </xf>
    <xf numFmtId="0" fontId="9" fillId="0" borderId="0">
      <alignment horizontal="left" wrapText="1"/>
    </xf>
    <xf numFmtId="0" fontId="11" fillId="0" borderId="5">
      <alignment vertical="top" wrapText="1"/>
    </xf>
    <xf numFmtId="4" fontId="11" fillId="4" borderId="5">
      <alignment horizontal="right" vertical="top" shrinkToFit="1"/>
    </xf>
    <xf numFmtId="10" fontId="11" fillId="4" borderId="5">
      <alignment horizontal="right" vertical="top" shrinkToFit="1"/>
    </xf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5" borderId="0"/>
    <xf numFmtId="0" fontId="9" fillId="5" borderId="6"/>
    <xf numFmtId="0" fontId="9" fillId="5" borderId="7"/>
    <xf numFmtId="49" fontId="9" fillId="0" borderId="5">
      <alignment horizontal="left" vertical="top" wrapText="1" indent="2"/>
    </xf>
    <xf numFmtId="4" fontId="9" fillId="0" borderId="5">
      <alignment horizontal="right" vertical="top" shrinkToFit="1"/>
    </xf>
    <xf numFmtId="10" fontId="9" fillId="0" borderId="5">
      <alignment horizontal="right" vertical="top" shrinkToFit="1"/>
    </xf>
    <xf numFmtId="0" fontId="9" fillId="5" borderId="7">
      <alignment shrinkToFit="1"/>
    </xf>
    <xf numFmtId="0" fontId="9" fillId="5" borderId="8"/>
    <xf numFmtId="0" fontId="9" fillId="5" borderId="7">
      <alignment horizontal="center"/>
    </xf>
    <xf numFmtId="0" fontId="9" fillId="5" borderId="7">
      <alignment horizontal="left"/>
    </xf>
    <xf numFmtId="0" fontId="9" fillId="5" borderId="8">
      <alignment horizontal="center"/>
    </xf>
    <xf numFmtId="0" fontId="9" fillId="5" borderId="8">
      <alignment horizontal="left"/>
    </xf>
    <xf numFmtId="0" fontId="12" fillId="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0" borderId="5">
      <alignment horizontal="center" vertical="center" wrapText="1"/>
    </xf>
    <xf numFmtId="0" fontId="43" fillId="0" borderId="5">
      <alignment vertical="top" wrapText="1"/>
    </xf>
    <xf numFmtId="49" fontId="44" fillId="0" borderId="5">
      <alignment horizontal="center" vertical="top" shrinkToFit="1"/>
    </xf>
    <xf numFmtId="4" fontId="43" fillId="4" borderId="5">
      <alignment horizontal="right" vertical="top" shrinkToFit="1"/>
    </xf>
    <xf numFmtId="10" fontId="43" fillId="4" borderId="5">
      <alignment horizontal="right" vertical="top" shrinkToFit="1"/>
    </xf>
    <xf numFmtId="0" fontId="43" fillId="0" borderId="5">
      <alignment horizontal="left"/>
    </xf>
    <xf numFmtId="4" fontId="43" fillId="3" borderId="5">
      <alignment horizontal="right" vertical="top" shrinkToFit="1"/>
    </xf>
    <xf numFmtId="10" fontId="43" fillId="3" borderId="5">
      <alignment horizontal="right" vertical="top" shrinkToFit="1"/>
    </xf>
    <xf numFmtId="0" fontId="44" fillId="0" borderId="0">
      <alignment horizontal="left" wrapText="1"/>
    </xf>
    <xf numFmtId="0" fontId="44" fillId="0" borderId="0"/>
    <xf numFmtId="0" fontId="44" fillId="0" borderId="0"/>
    <xf numFmtId="0" fontId="44" fillId="5" borderId="0"/>
    <xf numFmtId="0" fontId="44" fillId="5" borderId="6"/>
    <xf numFmtId="0" fontId="44" fillId="5" borderId="7"/>
    <xf numFmtId="49" fontId="44" fillId="0" borderId="5">
      <alignment horizontal="left" vertical="top" wrapText="1" indent="2"/>
    </xf>
    <xf numFmtId="4" fontId="44" fillId="0" borderId="5">
      <alignment horizontal="right" vertical="top" shrinkToFit="1"/>
    </xf>
    <xf numFmtId="10" fontId="44" fillId="0" borderId="5">
      <alignment horizontal="right" vertical="top" shrinkToFit="1"/>
    </xf>
    <xf numFmtId="0" fontId="44" fillId="5" borderId="7">
      <alignment shrinkToFit="1"/>
    </xf>
    <xf numFmtId="0" fontId="44" fillId="5" borderId="8"/>
    <xf numFmtId="0" fontId="44" fillId="5" borderId="7">
      <alignment horizontal="center"/>
    </xf>
    <xf numFmtId="0" fontId="44" fillId="5" borderId="7">
      <alignment horizontal="left"/>
    </xf>
    <xf numFmtId="0" fontId="44" fillId="5" borderId="8">
      <alignment horizontal="center"/>
    </xf>
    <xf numFmtId="0" fontId="44" fillId="5" borderId="8">
      <alignment horizontal="left"/>
    </xf>
  </cellStyleXfs>
  <cellXfs count="2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5" fillId="0" borderId="1" xfId="7" applyNumberFormat="1" applyFont="1" applyBorder="1" applyAlignment="1" applyProtection="1">
      <alignment horizontal="center" vertical="center" wrapText="1"/>
      <protection locked="0"/>
    </xf>
    <xf numFmtId="0" fontId="15" fillId="0" borderId="0" xfId="2" applyNumberFormat="1" applyFont="1" applyBorder="1" applyAlignment="1" applyProtection="1">
      <alignment wrapText="1"/>
      <protection locked="0"/>
    </xf>
    <xf numFmtId="0" fontId="15" fillId="0" borderId="0" xfId="2" applyNumberFormat="1" applyFont="1" applyAlignment="1" applyProtection="1">
      <alignment wrapText="1"/>
      <protection locked="0"/>
    </xf>
    <xf numFmtId="0" fontId="15" fillId="0" borderId="0" xfId="2" applyFont="1" applyAlignment="1">
      <alignment horizontal="center" wrapText="1"/>
    </xf>
    <xf numFmtId="0" fontId="15" fillId="0" borderId="0" xfId="3" applyNumberFormat="1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5" fillId="0" borderId="0" xfId="2" applyNumberFormat="1" applyFont="1" applyAlignment="1" applyProtection="1">
      <alignment horizontal="center" wrapText="1"/>
      <protection locked="0"/>
    </xf>
    <xf numFmtId="0" fontId="17" fillId="0" borderId="0" xfId="0" applyFont="1"/>
    <xf numFmtId="0" fontId="13" fillId="0" borderId="0" xfId="0" applyFont="1"/>
    <xf numFmtId="164" fontId="15" fillId="0" borderId="0" xfId="2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7" fontId="0" fillId="0" borderId="0" xfId="0" applyNumberFormat="1"/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2" applyNumberFormat="1" applyFont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5" fontId="19" fillId="2" borderId="1" xfId="0" applyNumberFormat="1" applyFont="1" applyFill="1" applyBorder="1" applyAlignment="1">
      <alignment horizontal="center" vertical="top" wrapText="1"/>
    </xf>
    <xf numFmtId="165" fontId="20" fillId="2" borderId="1" xfId="0" applyNumberFormat="1" applyFont="1" applyFill="1" applyBorder="1" applyAlignment="1">
      <alignment horizontal="center" vertical="top" wrapText="1"/>
    </xf>
    <xf numFmtId="164" fontId="20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5" fontId="20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4" fontId="3" fillId="0" borderId="1" xfId="14" applyNumberFormat="1" applyFont="1" applyFill="1" applyBorder="1" applyAlignment="1" applyProtection="1">
      <alignment horizontal="center" vertical="top" shrinkToFit="1"/>
      <protection locked="0"/>
    </xf>
    <xf numFmtId="164" fontId="3" fillId="0" borderId="1" xfId="10" applyNumberFormat="1" applyFont="1" applyFill="1" applyBorder="1" applyAlignment="1" applyProtection="1">
      <alignment horizontal="center" vertical="top" shrinkToFit="1"/>
      <protection locked="0"/>
    </xf>
    <xf numFmtId="164" fontId="3" fillId="0" borderId="3" xfId="14" applyNumberFormat="1" applyFont="1" applyFill="1" applyBorder="1" applyAlignment="1" applyProtection="1">
      <alignment horizontal="center" vertical="top" shrinkToFit="1"/>
      <protection locked="0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15" fillId="0" borderId="1" xfId="13" applyNumberFormat="1" applyFont="1" applyBorder="1" applyAlignment="1" applyProtection="1">
      <alignment vertical="center" wrapText="1"/>
      <protection locked="0"/>
    </xf>
    <xf numFmtId="49" fontId="15" fillId="0" borderId="1" xfId="8" applyNumberFormat="1" applyFont="1" applyBorder="1" applyAlignment="1" applyProtection="1">
      <alignment horizontal="center" vertical="center" shrinkToFit="1"/>
      <protection locked="0"/>
    </xf>
    <xf numFmtId="164" fontId="21" fillId="6" borderId="1" xfId="8" applyNumberFormat="1" applyFont="1" applyFill="1" applyBorder="1" applyAlignment="1" applyProtection="1">
      <alignment horizontal="center" vertical="center" shrinkToFit="1"/>
      <protection locked="0"/>
    </xf>
    <xf numFmtId="164" fontId="21" fillId="0" borderId="1" xfId="14" applyNumberFormat="1" applyFont="1" applyFill="1" applyBorder="1" applyAlignment="1" applyProtection="1">
      <alignment horizontal="center" vertical="center" shrinkToFit="1"/>
      <protection locked="0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6" fillId="0" borderId="1" xfId="13" applyNumberFormat="1" applyFont="1" applyBorder="1" applyAlignment="1" applyProtection="1">
      <alignment vertical="center" wrapText="1"/>
      <protection locked="0"/>
    </xf>
    <xf numFmtId="49" fontId="16" fillId="0" borderId="1" xfId="8" applyNumberFormat="1" applyFont="1" applyBorder="1" applyAlignment="1" applyProtection="1">
      <alignment horizontal="center" vertical="center" shrinkToFit="1"/>
      <protection locked="0"/>
    </xf>
    <xf numFmtId="164" fontId="24" fillId="0" borderId="1" xfId="14" applyNumberFormat="1" applyFont="1" applyFill="1" applyBorder="1" applyAlignment="1" applyProtection="1">
      <alignment horizontal="center" vertical="center" shrinkToFit="1"/>
      <protection locked="0"/>
    </xf>
    <xf numFmtId="164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4" fontId="26" fillId="6" borderId="1" xfId="8" applyNumberFormat="1" applyFont="1" applyFill="1" applyBorder="1" applyAlignment="1" applyProtection="1">
      <alignment horizontal="center" vertical="center" shrinkToFit="1"/>
      <protection locked="0"/>
    </xf>
    <xf numFmtId="164" fontId="4" fillId="0" borderId="1" xfId="14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13" applyNumberFormat="1" applyFont="1" applyAlignment="1" applyProtection="1">
      <alignment vertical="center" wrapText="1"/>
      <protection locked="0"/>
    </xf>
    <xf numFmtId="0" fontId="14" fillId="0" borderId="9" xfId="9" applyNumberFormat="1" applyFont="1" applyBorder="1" applyAlignment="1" applyProtection="1">
      <alignment vertical="center"/>
      <protection locked="0"/>
    </xf>
    <xf numFmtId="0" fontId="14" fillId="0" borderId="12" xfId="9" applyFont="1" applyBorder="1" applyAlignment="1">
      <alignment vertical="center"/>
    </xf>
    <xf numFmtId="164" fontId="22" fillId="0" borderId="1" xfId="10" applyNumberFormat="1" applyFont="1" applyFill="1" applyBorder="1" applyAlignment="1" applyProtection="1">
      <alignment horizontal="center" vertical="center" shrinkToFit="1"/>
      <protection locked="0"/>
    </xf>
    <xf numFmtId="165" fontId="22" fillId="0" borderId="1" xfId="0" applyNumberFormat="1" applyFont="1" applyBorder="1" applyAlignment="1">
      <alignment horizontal="center" vertical="center"/>
    </xf>
    <xf numFmtId="0" fontId="15" fillId="0" borderId="0" xfId="12" applyNumberFormat="1" applyFont="1" applyAlignment="1" applyProtection="1">
      <alignment vertical="center" wrapText="1"/>
      <protection locked="0"/>
    </xf>
    <xf numFmtId="0" fontId="15" fillId="0" borderId="0" xfId="12" applyFont="1" applyAlignment="1">
      <alignment horizontal="center" vertical="center" wrapText="1"/>
    </xf>
    <xf numFmtId="164" fontId="15" fillId="0" borderId="0" xfId="12" applyNumberFormat="1" applyFont="1" applyAlignment="1">
      <alignment horizontal="center" vertical="center" wrapText="1"/>
    </xf>
    <xf numFmtId="0" fontId="15" fillId="0" borderId="0" xfId="12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164" fontId="24" fillId="6" borderId="1" xfId="8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/>
    <xf numFmtId="0" fontId="0" fillId="0" borderId="0" xfId="0" applyFont="1" applyFill="1"/>
    <xf numFmtId="14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31" fillId="7" borderId="1" xfId="0" applyFont="1" applyFill="1" applyBorder="1"/>
    <xf numFmtId="4" fontId="31" fillId="7" borderId="1" xfId="0" applyNumberFormat="1" applyFont="1" applyFill="1" applyBorder="1"/>
    <xf numFmtId="4" fontId="33" fillId="7" borderId="1" xfId="0" applyNumberFormat="1" applyFont="1" applyFill="1" applyBorder="1"/>
    <xf numFmtId="49" fontId="17" fillId="7" borderId="1" xfId="0" applyNumberFormat="1" applyFont="1" applyFill="1" applyBorder="1"/>
    <xf numFmtId="4" fontId="17" fillId="7" borderId="1" xfId="0" applyNumberFormat="1" applyFont="1" applyFill="1" applyBorder="1"/>
    <xf numFmtId="0" fontId="31" fillId="7" borderId="1" xfId="0" applyFont="1" applyFill="1" applyBorder="1" applyAlignment="1">
      <alignment wrapText="1"/>
    </xf>
    <xf numFmtId="4" fontId="30" fillId="7" borderId="1" xfId="0" applyNumberFormat="1" applyFont="1" applyFill="1" applyBorder="1"/>
    <xf numFmtId="4" fontId="34" fillId="7" borderId="1" xfId="0" applyNumberFormat="1" applyFont="1" applyFill="1" applyBorder="1"/>
    <xf numFmtId="49" fontId="35" fillId="7" borderId="1" xfId="0" applyNumberFormat="1" applyFont="1" applyFill="1" applyBorder="1"/>
    <xf numFmtId="4" fontId="35" fillId="7" borderId="1" xfId="0" applyNumberFormat="1" applyFont="1" applyFill="1" applyBorder="1"/>
    <xf numFmtId="49" fontId="31" fillId="7" borderId="1" xfId="0" applyNumberFormat="1" applyFont="1" applyFill="1" applyBorder="1" applyAlignment="1">
      <alignment wrapText="1"/>
    </xf>
    <xf numFmtId="4" fontId="1" fillId="7" borderId="1" xfId="0" applyNumberFormat="1" applyFont="1" applyFill="1" applyBorder="1"/>
    <xf numFmtId="49" fontId="1" fillId="7" borderId="10" xfId="0" applyNumberFormat="1" applyFont="1" applyFill="1" applyBorder="1" applyAlignment="1">
      <alignment wrapText="1"/>
    </xf>
    <xf numFmtId="0" fontId="30" fillId="7" borderId="1" xfId="0" applyFont="1" applyFill="1" applyBorder="1"/>
    <xf numFmtId="49" fontId="31" fillId="7" borderId="1" xfId="0" applyNumberFormat="1" applyFont="1" applyFill="1" applyBorder="1"/>
    <xf numFmtId="0" fontId="35" fillId="7" borderId="1" xfId="0" applyFont="1" applyFill="1" applyBorder="1"/>
    <xf numFmtId="4" fontId="35" fillId="7" borderId="1" xfId="0" applyNumberFormat="1" applyFont="1" applyFill="1" applyBorder="1" applyAlignment="1">
      <alignment wrapText="1"/>
    </xf>
    <xf numFmtId="4" fontId="0" fillId="0" borderId="1" xfId="0" applyNumberFormat="1" applyBorder="1"/>
    <xf numFmtId="2" fontId="0" fillId="0" borderId="1" xfId="0" applyNumberFormat="1" applyBorder="1"/>
    <xf numFmtId="0" fontId="36" fillId="6" borderId="1" xfId="0" applyFont="1" applyFill="1" applyBorder="1" applyAlignment="1">
      <alignment wrapText="1"/>
    </xf>
    <xf numFmtId="4" fontId="36" fillId="6" borderId="1" xfId="0" applyNumberFormat="1" applyFont="1" applyFill="1" applyBorder="1"/>
    <xf numFmtId="4" fontId="0" fillId="6" borderId="1" xfId="0" applyNumberFormat="1" applyFill="1" applyBorder="1"/>
    <xf numFmtId="2" fontId="0" fillId="6" borderId="1" xfId="0" applyNumberFormat="1" applyFill="1" applyBorder="1"/>
    <xf numFmtId="0" fontId="0" fillId="6" borderId="0" xfId="0" applyFill="1"/>
    <xf numFmtId="0" fontId="32" fillId="6" borderId="1" xfId="0" applyFont="1" applyFill="1" applyBorder="1"/>
    <xf numFmtId="4" fontId="32" fillId="6" borderId="1" xfId="0" applyNumberFormat="1" applyFont="1" applyFill="1" applyBorder="1" applyAlignment="1">
      <alignment horizontal="right"/>
    </xf>
    <xf numFmtId="0" fontId="36" fillId="6" borderId="1" xfId="0" applyFont="1" applyFill="1" applyBorder="1"/>
    <xf numFmtId="4" fontId="38" fillId="0" borderId="1" xfId="0" applyNumberFormat="1" applyFont="1" applyBorder="1"/>
    <xf numFmtId="2" fontId="38" fillId="0" borderId="1" xfId="0" applyNumberFormat="1" applyFont="1" applyBorder="1"/>
    <xf numFmtId="0" fontId="27" fillId="0" borderId="0" xfId="0" applyFont="1"/>
    <xf numFmtId="0" fontId="0" fillId="8" borderId="1" xfId="0" applyFill="1" applyBorder="1"/>
    <xf numFmtId="0" fontId="1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39" fillId="0" borderId="1" xfId="0" applyNumberFormat="1" applyFont="1" applyBorder="1" applyAlignment="1" applyProtection="1">
      <alignment horizontal="center" vertical="center" wrapText="1"/>
      <protection locked="0"/>
    </xf>
    <xf numFmtId="166" fontId="40" fillId="8" borderId="1" xfId="0" applyNumberFormat="1" applyFont="1" applyFill="1" applyBorder="1"/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9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41" fillId="8" borderId="1" xfId="0" applyFont="1" applyFill="1" applyBorder="1"/>
    <xf numFmtId="166" fontId="42" fillId="8" borderId="1" xfId="0" applyNumberFormat="1" applyFont="1" applyFill="1" applyBorder="1"/>
    <xf numFmtId="0" fontId="15" fillId="0" borderId="1" xfId="7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5" fillId="0" borderId="1" xfId="7" applyNumberFormat="1" applyFont="1" applyBorder="1" applyAlignment="1" applyProtection="1">
      <alignment horizontal="center" vertical="center" wrapText="1"/>
      <protection locked="0"/>
    </xf>
    <xf numFmtId="0" fontId="15" fillId="0" borderId="1" xfId="7" applyNumberFormat="1" applyFont="1" applyBorder="1" applyAlignment="1" applyProtection="1">
      <alignment horizontal="left" vertical="center" wrapText="1"/>
      <protection locked="0"/>
    </xf>
    <xf numFmtId="49" fontId="16" fillId="0" borderId="1" xfId="8" applyNumberFormat="1" applyFont="1" applyBorder="1" applyAlignment="1" applyProtection="1">
      <alignment horizontal="center" vertical="center" wrapText="1" shrinkToFit="1"/>
      <protection locked="0"/>
    </xf>
    <xf numFmtId="0" fontId="15" fillId="9" borderId="1" xfId="13" applyNumberFormat="1" applyFont="1" applyFill="1" applyBorder="1" applyAlignment="1" applyProtection="1">
      <alignment vertical="center" wrapText="1"/>
      <protection locked="0"/>
    </xf>
    <xf numFmtId="49" fontId="15" fillId="9" borderId="1" xfId="8" applyNumberFormat="1" applyFont="1" applyFill="1" applyBorder="1" applyAlignment="1" applyProtection="1">
      <alignment horizontal="center" vertical="center" shrinkToFit="1"/>
      <protection locked="0"/>
    </xf>
    <xf numFmtId="164" fontId="3" fillId="9" borderId="1" xfId="14" applyNumberFormat="1" applyFont="1" applyFill="1" applyBorder="1" applyAlignment="1" applyProtection="1">
      <alignment horizontal="center" vertical="center" shrinkToFit="1"/>
      <protection locked="0"/>
    </xf>
    <xf numFmtId="164" fontId="3" fillId="9" borderId="1" xfId="0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0" fontId="1" fillId="9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46" fillId="0" borderId="1" xfId="40" applyNumberFormat="1" applyFont="1" applyFill="1" applyBorder="1" applyProtection="1">
      <alignment vertical="top" wrapText="1"/>
    </xf>
    <xf numFmtId="0" fontId="46" fillId="0" borderId="1" xfId="44" applyNumberFormat="1" applyFont="1" applyFill="1" applyBorder="1" applyProtection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46" fillId="0" borderId="1" xfId="42" applyNumberFormat="1" applyFont="1" applyFill="1" applyBorder="1" applyProtection="1">
      <alignment horizontal="right" vertical="top" shrinkToFit="1"/>
    </xf>
    <xf numFmtId="165" fontId="46" fillId="0" borderId="1" xfId="43" applyNumberFormat="1" applyFont="1" applyFill="1" applyBorder="1" applyProtection="1">
      <alignment horizontal="right" vertical="top" shrinkToFit="1"/>
    </xf>
    <xf numFmtId="165" fontId="46" fillId="0" borderId="1" xfId="46" applyNumberFormat="1" applyFont="1" applyFill="1" applyBorder="1" applyProtection="1">
      <alignment horizontal="right" vertical="top" shrinkToFit="1"/>
    </xf>
    <xf numFmtId="0" fontId="0" fillId="0" borderId="1" xfId="0" applyBorder="1" applyAlignment="1">
      <alignment wrapText="1"/>
    </xf>
    <xf numFmtId="167" fontId="0" fillId="0" borderId="1" xfId="0" applyNumberFormat="1" applyBorder="1"/>
    <xf numFmtId="0" fontId="1" fillId="0" borderId="0" xfId="0" applyFont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167" fontId="47" fillId="0" borderId="1" xfId="0" applyNumberFormat="1" applyFont="1" applyBorder="1"/>
    <xf numFmtId="167" fontId="48" fillId="0" borderId="1" xfId="0" applyNumberFormat="1" applyFont="1" applyBorder="1"/>
    <xf numFmtId="165" fontId="48" fillId="0" borderId="1" xfId="0" applyNumberFormat="1" applyFont="1" applyBorder="1"/>
    <xf numFmtId="164" fontId="48" fillId="0" borderId="1" xfId="0" applyNumberFormat="1" applyFont="1" applyBorder="1"/>
    <xf numFmtId="166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3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5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top" wrapText="1"/>
    </xf>
    <xf numFmtId="49" fontId="4" fillId="0" borderId="3" xfId="8" applyNumberFormat="1" applyFont="1" applyFill="1" applyBorder="1" applyAlignment="1" applyProtection="1">
      <alignment horizontal="center" vertical="top" shrinkToFit="1"/>
      <protection locked="0"/>
    </xf>
    <xf numFmtId="164" fontId="21" fillId="0" borderId="3" xfId="14" applyNumberFormat="1" applyFont="1" applyFill="1" applyBorder="1" applyAlignment="1" applyProtection="1">
      <alignment horizontal="center" vertical="top" shrinkToFit="1"/>
      <protection locked="0"/>
    </xf>
    <xf numFmtId="164" fontId="21" fillId="0" borderId="11" xfId="14" applyNumberFormat="1" applyFont="1" applyFill="1" applyBorder="1" applyAlignment="1" applyProtection="1">
      <alignment horizontal="center" vertical="top" shrinkToFit="1"/>
      <protection locked="0"/>
    </xf>
    <xf numFmtId="165" fontId="3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4" fillId="0" borderId="1" xfId="8" applyNumberFormat="1" applyFont="1" applyFill="1" applyBorder="1" applyAlignment="1" applyProtection="1">
      <alignment horizontal="center" vertical="top" shrinkToFit="1"/>
      <protection locked="0"/>
    </xf>
    <xf numFmtId="164" fontId="21" fillId="0" borderId="1" xfId="14" applyNumberFormat="1" applyFont="1" applyFill="1" applyBorder="1" applyAlignment="1" applyProtection="1">
      <alignment horizontal="center" vertical="top" shrinkToFit="1"/>
      <protection locked="0"/>
    </xf>
    <xf numFmtId="165" fontId="3" fillId="0" borderId="1" xfId="0" applyNumberFormat="1" applyFont="1" applyFill="1" applyBorder="1" applyAlignment="1">
      <alignment horizontal="center" vertical="top"/>
    </xf>
    <xf numFmtId="0" fontId="5" fillId="0" borderId="1" xfId="13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9" xfId="9" applyNumberFormat="1" applyFont="1" applyFill="1" applyBorder="1" applyAlignment="1" applyProtection="1">
      <alignment horizontal="left" vertical="top"/>
      <protection locked="0"/>
    </xf>
    <xf numFmtId="0" fontId="4" fillId="0" borderId="10" xfId="9" applyNumberFormat="1" applyFont="1" applyFill="1" applyBorder="1" applyAlignment="1" applyProtection="1">
      <alignment horizontal="left" vertical="top"/>
      <protection locked="0"/>
    </xf>
    <xf numFmtId="0" fontId="15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/>
    </xf>
    <xf numFmtId="0" fontId="18" fillId="0" borderId="0" xfId="2" applyNumberFormat="1" applyFont="1" applyAlignment="1" applyProtection="1">
      <alignment horizontal="center" wrapText="1"/>
      <protection locked="0"/>
    </xf>
    <xf numFmtId="0" fontId="15" fillId="0" borderId="1" xfId="6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5" fillId="0" borderId="1" xfId="7" applyNumberFormat="1" applyFont="1" applyBorder="1" applyAlignment="1" applyProtection="1">
      <alignment horizontal="center" vertical="center" wrapText="1"/>
      <protection locked="0"/>
    </xf>
    <xf numFmtId="0" fontId="15" fillId="0" borderId="2" xfId="7" applyNumberFormat="1" applyFont="1" applyBorder="1" applyAlignment="1" applyProtection="1">
      <alignment horizontal="center" vertical="center" wrapText="1"/>
      <protection locked="0"/>
    </xf>
    <xf numFmtId="0" fontId="15" fillId="0" borderId="3" xfId="7" applyNumberFormat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7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1" fillId="0" borderId="1" xfId="7" applyNumberFormat="1" applyFont="1" applyBorder="1" applyAlignment="1" applyProtection="1">
      <alignment horizontal="center" vertical="center" wrapText="1"/>
      <protection locked="0"/>
    </xf>
    <xf numFmtId="165" fontId="31" fillId="0" borderId="1" xfId="0" applyNumberFormat="1" applyFont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center" vertical="center" wrapText="1"/>
    </xf>
    <xf numFmtId="165" fontId="36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</cellXfs>
  <cellStyles count="62">
    <cellStyle name="br" xfId="16"/>
    <cellStyle name="col" xfId="17"/>
    <cellStyle name="style0" xfId="18"/>
    <cellStyle name="style0 2" xfId="48"/>
    <cellStyle name="td" xfId="19"/>
    <cellStyle name="td 2" xfId="49"/>
    <cellStyle name="tr" xfId="20"/>
    <cellStyle name="xl21" xfId="21"/>
    <cellStyle name="xl21 2" xfId="50"/>
    <cellStyle name="xl22" xfId="2"/>
    <cellStyle name="xl22 2" xfId="34"/>
    <cellStyle name="xl23" xfId="3"/>
    <cellStyle name="xl23 2" xfId="35"/>
    <cellStyle name="xl24" xfId="4"/>
    <cellStyle name="xl24 2" xfId="36"/>
    <cellStyle name="xl25" xfId="5"/>
    <cellStyle name="xl25 2" xfId="37"/>
    <cellStyle name="xl26" xfId="6"/>
    <cellStyle name="xl26 2" xfId="38"/>
    <cellStyle name="xl27" xfId="22"/>
    <cellStyle name="xl27 2" xfId="51"/>
    <cellStyle name="xl28" xfId="7"/>
    <cellStyle name="xl28 2" xfId="39"/>
    <cellStyle name="xl29" xfId="23"/>
    <cellStyle name="xl29 2" xfId="52"/>
    <cellStyle name="xl30" xfId="24"/>
    <cellStyle name="xl30 2" xfId="53"/>
    <cellStyle name="xl31" xfId="8"/>
    <cellStyle name="xl31 2" xfId="41"/>
    <cellStyle name="xl32" xfId="25"/>
    <cellStyle name="xl32 2" xfId="54"/>
    <cellStyle name="xl33" xfId="26"/>
    <cellStyle name="xl33 2" xfId="55"/>
    <cellStyle name="xl34" xfId="27"/>
    <cellStyle name="xl34 2" xfId="56"/>
    <cellStyle name="xl35" xfId="9"/>
    <cellStyle name="xl35 2" xfId="44"/>
    <cellStyle name="xl36" xfId="10"/>
    <cellStyle name="xl36 2" xfId="45"/>
    <cellStyle name="xl37" xfId="11"/>
    <cellStyle name="xl37 2" xfId="46"/>
    <cellStyle name="xl38" xfId="28"/>
    <cellStyle name="xl38 2" xfId="57"/>
    <cellStyle name="xl39" xfId="12"/>
    <cellStyle name="xl39 2" xfId="47"/>
    <cellStyle name="xl40" xfId="13"/>
    <cellStyle name="xl40 2" xfId="40"/>
    <cellStyle name="xl41" xfId="14"/>
    <cellStyle name="xl41 2" xfId="42"/>
    <cellStyle name="xl42" xfId="15"/>
    <cellStyle name="xl42 2" xfId="43"/>
    <cellStyle name="xl43" xfId="29"/>
    <cellStyle name="xl43 2" xfId="58"/>
    <cellStyle name="xl44" xfId="30"/>
    <cellStyle name="xl44 2" xfId="59"/>
    <cellStyle name="xl45" xfId="31"/>
    <cellStyle name="xl45 2" xfId="60"/>
    <cellStyle name="xl46" xfId="32"/>
    <cellStyle name="xl46 2" xfId="61"/>
    <cellStyle name="Обычный" xfId="0" builtinId="0"/>
    <cellStyle name="Обычный 2" xfId="1"/>
    <cellStyle name="Обычный 3" xfId="3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&#1056;&#1072;&#1089;&#1093;&#1086;&#1076;&#1099;%202016\&#1088;&#1072;&#1089;&#1093;&#1086;&#1076;&#1099;%202017\9.%20&#1056;&#1072;&#1089;&#1093;&#1086;&#1076;&#1099;%20&#1089;&#1077;&#1085;&#1090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нтябрь 17"/>
      <sheetName val="ЦС"/>
      <sheetName val="ВР МКУ"/>
      <sheetName val="ВР"/>
      <sheetName val="ЦС Р ПР"/>
      <sheetName val="омс"/>
    </sheetNames>
    <sheetDataSet>
      <sheetData sheetId="0" refreshError="1"/>
      <sheetData sheetId="1" refreshError="1"/>
      <sheetData sheetId="2" refreshError="1"/>
      <sheetData sheetId="3">
        <row r="21">
          <cell r="D21">
            <v>1106465.6000000001</v>
          </cell>
        </row>
        <row r="24">
          <cell r="D24">
            <v>2479638</v>
          </cell>
        </row>
        <row r="27">
          <cell r="D27">
            <v>68248.55</v>
          </cell>
        </row>
        <row r="29">
          <cell r="D29">
            <v>117410.98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opLeftCell="A6" zoomScale="77" zoomScaleNormal="77" zoomScaleSheetLayoutView="85" workbookViewId="0">
      <selection activeCell="C12" sqref="C12"/>
    </sheetView>
  </sheetViews>
  <sheetFormatPr defaultRowHeight="15" x14ac:dyDescent="0.25"/>
  <cols>
    <col min="1" max="1" width="42.42578125" customWidth="1"/>
    <col min="2" max="2" width="15.85546875" customWidth="1"/>
    <col min="3" max="3" width="15.7109375" customWidth="1"/>
    <col min="4" max="4" width="19.85546875" customWidth="1"/>
    <col min="5" max="5" width="13.5703125" customWidth="1"/>
    <col min="6" max="6" width="13.42578125" customWidth="1"/>
    <col min="255" max="255" width="42.42578125" customWidth="1"/>
    <col min="256" max="256" width="15.85546875" customWidth="1"/>
    <col min="257" max="257" width="15.7109375" customWidth="1"/>
    <col min="258" max="258" width="15.140625" customWidth="1"/>
    <col min="259" max="259" width="17.5703125" customWidth="1"/>
    <col min="260" max="260" width="9.7109375" customWidth="1"/>
    <col min="511" max="511" width="42.42578125" customWidth="1"/>
    <col min="512" max="512" width="15.85546875" customWidth="1"/>
    <col min="513" max="513" width="15.7109375" customWidth="1"/>
    <col min="514" max="514" width="15.140625" customWidth="1"/>
    <col min="515" max="515" width="17.5703125" customWidth="1"/>
    <col min="516" max="516" width="9.7109375" customWidth="1"/>
    <col min="767" max="767" width="42.42578125" customWidth="1"/>
    <col min="768" max="768" width="15.85546875" customWidth="1"/>
    <col min="769" max="769" width="15.7109375" customWidth="1"/>
    <col min="770" max="770" width="15.140625" customWidth="1"/>
    <col min="771" max="771" width="17.5703125" customWidth="1"/>
    <col min="772" max="772" width="9.7109375" customWidth="1"/>
    <col min="1023" max="1023" width="42.42578125" customWidth="1"/>
    <col min="1024" max="1024" width="15.85546875" customWidth="1"/>
    <col min="1025" max="1025" width="15.7109375" customWidth="1"/>
    <col min="1026" max="1026" width="15.140625" customWidth="1"/>
    <col min="1027" max="1027" width="17.5703125" customWidth="1"/>
    <col min="1028" max="1028" width="9.7109375" customWidth="1"/>
    <col min="1279" max="1279" width="42.42578125" customWidth="1"/>
    <col min="1280" max="1280" width="15.85546875" customWidth="1"/>
    <col min="1281" max="1281" width="15.7109375" customWidth="1"/>
    <col min="1282" max="1282" width="15.140625" customWidth="1"/>
    <col min="1283" max="1283" width="17.5703125" customWidth="1"/>
    <col min="1284" max="1284" width="9.7109375" customWidth="1"/>
    <col min="1535" max="1535" width="42.42578125" customWidth="1"/>
    <col min="1536" max="1536" width="15.85546875" customWidth="1"/>
    <col min="1537" max="1537" width="15.7109375" customWidth="1"/>
    <col min="1538" max="1538" width="15.140625" customWidth="1"/>
    <col min="1539" max="1539" width="17.5703125" customWidth="1"/>
    <col min="1540" max="1540" width="9.7109375" customWidth="1"/>
    <col min="1791" max="1791" width="42.42578125" customWidth="1"/>
    <col min="1792" max="1792" width="15.85546875" customWidth="1"/>
    <col min="1793" max="1793" width="15.7109375" customWidth="1"/>
    <col min="1794" max="1794" width="15.140625" customWidth="1"/>
    <col min="1795" max="1795" width="17.5703125" customWidth="1"/>
    <col min="1796" max="1796" width="9.7109375" customWidth="1"/>
    <col min="2047" max="2047" width="42.42578125" customWidth="1"/>
    <col min="2048" max="2048" width="15.85546875" customWidth="1"/>
    <col min="2049" max="2049" width="15.7109375" customWidth="1"/>
    <col min="2050" max="2050" width="15.140625" customWidth="1"/>
    <col min="2051" max="2051" width="17.5703125" customWidth="1"/>
    <col min="2052" max="2052" width="9.7109375" customWidth="1"/>
    <col min="2303" max="2303" width="42.42578125" customWidth="1"/>
    <col min="2304" max="2304" width="15.85546875" customWidth="1"/>
    <col min="2305" max="2305" width="15.7109375" customWidth="1"/>
    <col min="2306" max="2306" width="15.140625" customWidth="1"/>
    <col min="2307" max="2307" width="17.5703125" customWidth="1"/>
    <col min="2308" max="2308" width="9.7109375" customWidth="1"/>
    <col min="2559" max="2559" width="42.42578125" customWidth="1"/>
    <col min="2560" max="2560" width="15.85546875" customWidth="1"/>
    <col min="2561" max="2561" width="15.7109375" customWidth="1"/>
    <col min="2562" max="2562" width="15.140625" customWidth="1"/>
    <col min="2563" max="2563" width="17.5703125" customWidth="1"/>
    <col min="2564" max="2564" width="9.7109375" customWidth="1"/>
    <col min="2815" max="2815" width="42.42578125" customWidth="1"/>
    <col min="2816" max="2816" width="15.85546875" customWidth="1"/>
    <col min="2817" max="2817" width="15.7109375" customWidth="1"/>
    <col min="2818" max="2818" width="15.140625" customWidth="1"/>
    <col min="2819" max="2819" width="17.5703125" customWidth="1"/>
    <col min="2820" max="2820" width="9.7109375" customWidth="1"/>
    <col min="3071" max="3071" width="42.42578125" customWidth="1"/>
    <col min="3072" max="3072" width="15.85546875" customWidth="1"/>
    <col min="3073" max="3073" width="15.7109375" customWidth="1"/>
    <col min="3074" max="3074" width="15.140625" customWidth="1"/>
    <col min="3075" max="3075" width="17.5703125" customWidth="1"/>
    <col min="3076" max="3076" width="9.7109375" customWidth="1"/>
    <col min="3327" max="3327" width="42.42578125" customWidth="1"/>
    <col min="3328" max="3328" width="15.85546875" customWidth="1"/>
    <col min="3329" max="3329" width="15.7109375" customWidth="1"/>
    <col min="3330" max="3330" width="15.140625" customWidth="1"/>
    <col min="3331" max="3331" width="17.5703125" customWidth="1"/>
    <col min="3332" max="3332" width="9.7109375" customWidth="1"/>
    <col min="3583" max="3583" width="42.42578125" customWidth="1"/>
    <col min="3584" max="3584" width="15.85546875" customWidth="1"/>
    <col min="3585" max="3585" width="15.7109375" customWidth="1"/>
    <col min="3586" max="3586" width="15.140625" customWidth="1"/>
    <col min="3587" max="3587" width="17.5703125" customWidth="1"/>
    <col min="3588" max="3588" width="9.7109375" customWidth="1"/>
    <col min="3839" max="3839" width="42.42578125" customWidth="1"/>
    <col min="3840" max="3840" width="15.85546875" customWidth="1"/>
    <col min="3841" max="3841" width="15.7109375" customWidth="1"/>
    <col min="3842" max="3842" width="15.140625" customWidth="1"/>
    <col min="3843" max="3843" width="17.5703125" customWidth="1"/>
    <col min="3844" max="3844" width="9.7109375" customWidth="1"/>
    <col min="4095" max="4095" width="42.42578125" customWidth="1"/>
    <col min="4096" max="4096" width="15.85546875" customWidth="1"/>
    <col min="4097" max="4097" width="15.7109375" customWidth="1"/>
    <col min="4098" max="4098" width="15.140625" customWidth="1"/>
    <col min="4099" max="4099" width="17.5703125" customWidth="1"/>
    <col min="4100" max="4100" width="9.7109375" customWidth="1"/>
    <col min="4351" max="4351" width="42.42578125" customWidth="1"/>
    <col min="4352" max="4352" width="15.85546875" customWidth="1"/>
    <col min="4353" max="4353" width="15.7109375" customWidth="1"/>
    <col min="4354" max="4354" width="15.140625" customWidth="1"/>
    <col min="4355" max="4355" width="17.5703125" customWidth="1"/>
    <col min="4356" max="4356" width="9.7109375" customWidth="1"/>
    <col min="4607" max="4607" width="42.42578125" customWidth="1"/>
    <col min="4608" max="4608" width="15.85546875" customWidth="1"/>
    <col min="4609" max="4609" width="15.7109375" customWidth="1"/>
    <col min="4610" max="4610" width="15.140625" customWidth="1"/>
    <col min="4611" max="4611" width="17.5703125" customWidth="1"/>
    <col min="4612" max="4612" width="9.7109375" customWidth="1"/>
    <col min="4863" max="4863" width="42.42578125" customWidth="1"/>
    <col min="4864" max="4864" width="15.85546875" customWidth="1"/>
    <col min="4865" max="4865" width="15.7109375" customWidth="1"/>
    <col min="4866" max="4866" width="15.140625" customWidth="1"/>
    <col min="4867" max="4867" width="17.5703125" customWidth="1"/>
    <col min="4868" max="4868" width="9.7109375" customWidth="1"/>
    <col min="5119" max="5119" width="42.42578125" customWidth="1"/>
    <col min="5120" max="5120" width="15.85546875" customWidth="1"/>
    <col min="5121" max="5121" width="15.7109375" customWidth="1"/>
    <col min="5122" max="5122" width="15.140625" customWidth="1"/>
    <col min="5123" max="5123" width="17.5703125" customWidth="1"/>
    <col min="5124" max="5124" width="9.7109375" customWidth="1"/>
    <col min="5375" max="5375" width="42.42578125" customWidth="1"/>
    <col min="5376" max="5376" width="15.85546875" customWidth="1"/>
    <col min="5377" max="5377" width="15.7109375" customWidth="1"/>
    <col min="5378" max="5378" width="15.140625" customWidth="1"/>
    <col min="5379" max="5379" width="17.5703125" customWidth="1"/>
    <col min="5380" max="5380" width="9.7109375" customWidth="1"/>
    <col min="5631" max="5631" width="42.42578125" customWidth="1"/>
    <col min="5632" max="5632" width="15.85546875" customWidth="1"/>
    <col min="5633" max="5633" width="15.7109375" customWidth="1"/>
    <col min="5634" max="5634" width="15.140625" customWidth="1"/>
    <col min="5635" max="5635" width="17.5703125" customWidth="1"/>
    <col min="5636" max="5636" width="9.7109375" customWidth="1"/>
    <col min="5887" max="5887" width="42.42578125" customWidth="1"/>
    <col min="5888" max="5888" width="15.85546875" customWidth="1"/>
    <col min="5889" max="5889" width="15.7109375" customWidth="1"/>
    <col min="5890" max="5890" width="15.140625" customWidth="1"/>
    <col min="5891" max="5891" width="17.5703125" customWidth="1"/>
    <col min="5892" max="5892" width="9.7109375" customWidth="1"/>
    <col min="6143" max="6143" width="42.42578125" customWidth="1"/>
    <col min="6144" max="6144" width="15.85546875" customWidth="1"/>
    <col min="6145" max="6145" width="15.7109375" customWidth="1"/>
    <col min="6146" max="6146" width="15.140625" customWidth="1"/>
    <col min="6147" max="6147" width="17.5703125" customWidth="1"/>
    <col min="6148" max="6148" width="9.7109375" customWidth="1"/>
    <col min="6399" max="6399" width="42.42578125" customWidth="1"/>
    <col min="6400" max="6400" width="15.85546875" customWidth="1"/>
    <col min="6401" max="6401" width="15.7109375" customWidth="1"/>
    <col min="6402" max="6402" width="15.140625" customWidth="1"/>
    <col min="6403" max="6403" width="17.5703125" customWidth="1"/>
    <col min="6404" max="6404" width="9.7109375" customWidth="1"/>
    <col min="6655" max="6655" width="42.42578125" customWidth="1"/>
    <col min="6656" max="6656" width="15.85546875" customWidth="1"/>
    <col min="6657" max="6657" width="15.7109375" customWidth="1"/>
    <col min="6658" max="6658" width="15.140625" customWidth="1"/>
    <col min="6659" max="6659" width="17.5703125" customWidth="1"/>
    <col min="6660" max="6660" width="9.7109375" customWidth="1"/>
    <col min="6911" max="6911" width="42.42578125" customWidth="1"/>
    <col min="6912" max="6912" width="15.85546875" customWidth="1"/>
    <col min="6913" max="6913" width="15.7109375" customWidth="1"/>
    <col min="6914" max="6914" width="15.140625" customWidth="1"/>
    <col min="6915" max="6915" width="17.5703125" customWidth="1"/>
    <col min="6916" max="6916" width="9.7109375" customWidth="1"/>
    <col min="7167" max="7167" width="42.42578125" customWidth="1"/>
    <col min="7168" max="7168" width="15.85546875" customWidth="1"/>
    <col min="7169" max="7169" width="15.7109375" customWidth="1"/>
    <col min="7170" max="7170" width="15.140625" customWidth="1"/>
    <col min="7171" max="7171" width="17.5703125" customWidth="1"/>
    <col min="7172" max="7172" width="9.7109375" customWidth="1"/>
    <col min="7423" max="7423" width="42.42578125" customWidth="1"/>
    <col min="7424" max="7424" width="15.85546875" customWidth="1"/>
    <col min="7425" max="7425" width="15.7109375" customWidth="1"/>
    <col min="7426" max="7426" width="15.140625" customWidth="1"/>
    <col min="7427" max="7427" width="17.5703125" customWidth="1"/>
    <col min="7428" max="7428" width="9.7109375" customWidth="1"/>
    <col min="7679" max="7679" width="42.42578125" customWidth="1"/>
    <col min="7680" max="7680" width="15.85546875" customWidth="1"/>
    <col min="7681" max="7681" width="15.7109375" customWidth="1"/>
    <col min="7682" max="7682" width="15.140625" customWidth="1"/>
    <col min="7683" max="7683" width="17.5703125" customWidth="1"/>
    <col min="7684" max="7684" width="9.7109375" customWidth="1"/>
    <col min="7935" max="7935" width="42.42578125" customWidth="1"/>
    <col min="7936" max="7936" width="15.85546875" customWidth="1"/>
    <col min="7937" max="7937" width="15.7109375" customWidth="1"/>
    <col min="7938" max="7938" width="15.140625" customWidth="1"/>
    <col min="7939" max="7939" width="17.5703125" customWidth="1"/>
    <col min="7940" max="7940" width="9.7109375" customWidth="1"/>
    <col min="8191" max="8191" width="42.42578125" customWidth="1"/>
    <col min="8192" max="8192" width="15.85546875" customWidth="1"/>
    <col min="8193" max="8193" width="15.7109375" customWidth="1"/>
    <col min="8194" max="8194" width="15.140625" customWidth="1"/>
    <col min="8195" max="8195" width="17.5703125" customWidth="1"/>
    <col min="8196" max="8196" width="9.7109375" customWidth="1"/>
    <col min="8447" max="8447" width="42.42578125" customWidth="1"/>
    <col min="8448" max="8448" width="15.85546875" customWidth="1"/>
    <col min="8449" max="8449" width="15.7109375" customWidth="1"/>
    <col min="8450" max="8450" width="15.140625" customWidth="1"/>
    <col min="8451" max="8451" width="17.5703125" customWidth="1"/>
    <col min="8452" max="8452" width="9.7109375" customWidth="1"/>
    <col min="8703" max="8703" width="42.42578125" customWidth="1"/>
    <col min="8704" max="8704" width="15.85546875" customWidth="1"/>
    <col min="8705" max="8705" width="15.7109375" customWidth="1"/>
    <col min="8706" max="8706" width="15.140625" customWidth="1"/>
    <col min="8707" max="8707" width="17.5703125" customWidth="1"/>
    <col min="8708" max="8708" width="9.7109375" customWidth="1"/>
    <col min="8959" max="8959" width="42.42578125" customWidth="1"/>
    <col min="8960" max="8960" width="15.85546875" customWidth="1"/>
    <col min="8961" max="8961" width="15.7109375" customWidth="1"/>
    <col min="8962" max="8962" width="15.140625" customWidth="1"/>
    <col min="8963" max="8963" width="17.5703125" customWidth="1"/>
    <col min="8964" max="8964" width="9.7109375" customWidth="1"/>
    <col min="9215" max="9215" width="42.42578125" customWidth="1"/>
    <col min="9216" max="9216" width="15.85546875" customWidth="1"/>
    <col min="9217" max="9217" width="15.7109375" customWidth="1"/>
    <col min="9218" max="9218" width="15.140625" customWidth="1"/>
    <col min="9219" max="9219" width="17.5703125" customWidth="1"/>
    <col min="9220" max="9220" width="9.7109375" customWidth="1"/>
    <col min="9471" max="9471" width="42.42578125" customWidth="1"/>
    <col min="9472" max="9472" width="15.85546875" customWidth="1"/>
    <col min="9473" max="9473" width="15.7109375" customWidth="1"/>
    <col min="9474" max="9474" width="15.140625" customWidth="1"/>
    <col min="9475" max="9475" width="17.5703125" customWidth="1"/>
    <col min="9476" max="9476" width="9.7109375" customWidth="1"/>
    <col min="9727" max="9727" width="42.42578125" customWidth="1"/>
    <col min="9728" max="9728" width="15.85546875" customWidth="1"/>
    <col min="9729" max="9729" width="15.7109375" customWidth="1"/>
    <col min="9730" max="9730" width="15.140625" customWidth="1"/>
    <col min="9731" max="9731" width="17.5703125" customWidth="1"/>
    <col min="9732" max="9732" width="9.7109375" customWidth="1"/>
    <col min="9983" max="9983" width="42.42578125" customWidth="1"/>
    <col min="9984" max="9984" width="15.85546875" customWidth="1"/>
    <col min="9985" max="9985" width="15.7109375" customWidth="1"/>
    <col min="9986" max="9986" width="15.140625" customWidth="1"/>
    <col min="9987" max="9987" width="17.5703125" customWidth="1"/>
    <col min="9988" max="9988" width="9.7109375" customWidth="1"/>
    <col min="10239" max="10239" width="42.42578125" customWidth="1"/>
    <col min="10240" max="10240" width="15.85546875" customWidth="1"/>
    <col min="10241" max="10241" width="15.7109375" customWidth="1"/>
    <col min="10242" max="10242" width="15.140625" customWidth="1"/>
    <col min="10243" max="10243" width="17.5703125" customWidth="1"/>
    <col min="10244" max="10244" width="9.7109375" customWidth="1"/>
    <col min="10495" max="10495" width="42.42578125" customWidth="1"/>
    <col min="10496" max="10496" width="15.85546875" customWidth="1"/>
    <col min="10497" max="10497" width="15.7109375" customWidth="1"/>
    <col min="10498" max="10498" width="15.140625" customWidth="1"/>
    <col min="10499" max="10499" width="17.5703125" customWidth="1"/>
    <col min="10500" max="10500" width="9.7109375" customWidth="1"/>
    <col min="10751" max="10751" width="42.42578125" customWidth="1"/>
    <col min="10752" max="10752" width="15.85546875" customWidth="1"/>
    <col min="10753" max="10753" width="15.7109375" customWidth="1"/>
    <col min="10754" max="10754" width="15.140625" customWidth="1"/>
    <col min="10755" max="10755" width="17.5703125" customWidth="1"/>
    <col min="10756" max="10756" width="9.7109375" customWidth="1"/>
    <col min="11007" max="11007" width="42.42578125" customWidth="1"/>
    <col min="11008" max="11008" width="15.85546875" customWidth="1"/>
    <col min="11009" max="11009" width="15.7109375" customWidth="1"/>
    <col min="11010" max="11010" width="15.140625" customWidth="1"/>
    <col min="11011" max="11011" width="17.5703125" customWidth="1"/>
    <col min="11012" max="11012" width="9.7109375" customWidth="1"/>
    <col min="11263" max="11263" width="42.42578125" customWidth="1"/>
    <col min="11264" max="11264" width="15.85546875" customWidth="1"/>
    <col min="11265" max="11265" width="15.7109375" customWidth="1"/>
    <col min="11266" max="11266" width="15.140625" customWidth="1"/>
    <col min="11267" max="11267" width="17.5703125" customWidth="1"/>
    <col min="11268" max="11268" width="9.7109375" customWidth="1"/>
    <col min="11519" max="11519" width="42.42578125" customWidth="1"/>
    <col min="11520" max="11520" width="15.85546875" customWidth="1"/>
    <col min="11521" max="11521" width="15.7109375" customWidth="1"/>
    <col min="11522" max="11522" width="15.140625" customWidth="1"/>
    <col min="11523" max="11523" width="17.5703125" customWidth="1"/>
    <col min="11524" max="11524" width="9.7109375" customWidth="1"/>
    <col min="11775" max="11775" width="42.42578125" customWidth="1"/>
    <col min="11776" max="11776" width="15.85546875" customWidth="1"/>
    <col min="11777" max="11777" width="15.7109375" customWidth="1"/>
    <col min="11778" max="11778" width="15.140625" customWidth="1"/>
    <col min="11779" max="11779" width="17.5703125" customWidth="1"/>
    <col min="11780" max="11780" width="9.7109375" customWidth="1"/>
    <col min="12031" max="12031" width="42.42578125" customWidth="1"/>
    <col min="12032" max="12032" width="15.85546875" customWidth="1"/>
    <col min="12033" max="12033" width="15.7109375" customWidth="1"/>
    <col min="12034" max="12034" width="15.140625" customWidth="1"/>
    <col min="12035" max="12035" width="17.5703125" customWidth="1"/>
    <col min="12036" max="12036" width="9.7109375" customWidth="1"/>
    <col min="12287" max="12287" width="42.42578125" customWidth="1"/>
    <col min="12288" max="12288" width="15.85546875" customWidth="1"/>
    <col min="12289" max="12289" width="15.7109375" customWidth="1"/>
    <col min="12290" max="12290" width="15.140625" customWidth="1"/>
    <col min="12291" max="12291" width="17.5703125" customWidth="1"/>
    <col min="12292" max="12292" width="9.7109375" customWidth="1"/>
    <col min="12543" max="12543" width="42.42578125" customWidth="1"/>
    <col min="12544" max="12544" width="15.85546875" customWidth="1"/>
    <col min="12545" max="12545" width="15.7109375" customWidth="1"/>
    <col min="12546" max="12546" width="15.140625" customWidth="1"/>
    <col min="12547" max="12547" width="17.5703125" customWidth="1"/>
    <col min="12548" max="12548" width="9.7109375" customWidth="1"/>
    <col min="12799" max="12799" width="42.42578125" customWidth="1"/>
    <col min="12800" max="12800" width="15.85546875" customWidth="1"/>
    <col min="12801" max="12801" width="15.7109375" customWidth="1"/>
    <col min="12802" max="12802" width="15.140625" customWidth="1"/>
    <col min="12803" max="12803" width="17.5703125" customWidth="1"/>
    <col min="12804" max="12804" width="9.7109375" customWidth="1"/>
    <col min="13055" max="13055" width="42.42578125" customWidth="1"/>
    <col min="13056" max="13056" width="15.85546875" customWidth="1"/>
    <col min="13057" max="13057" width="15.7109375" customWidth="1"/>
    <col min="13058" max="13058" width="15.140625" customWidth="1"/>
    <col min="13059" max="13059" width="17.5703125" customWidth="1"/>
    <col min="13060" max="13060" width="9.7109375" customWidth="1"/>
    <col min="13311" max="13311" width="42.42578125" customWidth="1"/>
    <col min="13312" max="13312" width="15.85546875" customWidth="1"/>
    <col min="13313" max="13313" width="15.7109375" customWidth="1"/>
    <col min="13314" max="13314" width="15.140625" customWidth="1"/>
    <col min="13315" max="13315" width="17.5703125" customWidth="1"/>
    <col min="13316" max="13316" width="9.7109375" customWidth="1"/>
    <col min="13567" max="13567" width="42.42578125" customWidth="1"/>
    <col min="13568" max="13568" width="15.85546875" customWidth="1"/>
    <col min="13569" max="13569" width="15.7109375" customWidth="1"/>
    <col min="13570" max="13570" width="15.140625" customWidth="1"/>
    <col min="13571" max="13571" width="17.5703125" customWidth="1"/>
    <col min="13572" max="13572" width="9.7109375" customWidth="1"/>
    <col min="13823" max="13823" width="42.42578125" customWidth="1"/>
    <col min="13824" max="13824" width="15.85546875" customWidth="1"/>
    <col min="13825" max="13825" width="15.7109375" customWidth="1"/>
    <col min="13826" max="13826" width="15.140625" customWidth="1"/>
    <col min="13827" max="13827" width="17.5703125" customWidth="1"/>
    <col min="13828" max="13828" width="9.7109375" customWidth="1"/>
    <col min="14079" max="14079" width="42.42578125" customWidth="1"/>
    <col min="14080" max="14080" width="15.85546875" customWidth="1"/>
    <col min="14081" max="14081" width="15.7109375" customWidth="1"/>
    <col min="14082" max="14082" width="15.140625" customWidth="1"/>
    <col min="14083" max="14083" width="17.5703125" customWidth="1"/>
    <col min="14084" max="14084" width="9.7109375" customWidth="1"/>
    <col min="14335" max="14335" width="42.42578125" customWidth="1"/>
    <col min="14336" max="14336" width="15.85546875" customWidth="1"/>
    <col min="14337" max="14337" width="15.7109375" customWidth="1"/>
    <col min="14338" max="14338" width="15.140625" customWidth="1"/>
    <col min="14339" max="14339" width="17.5703125" customWidth="1"/>
    <col min="14340" max="14340" width="9.7109375" customWidth="1"/>
    <col min="14591" max="14591" width="42.42578125" customWidth="1"/>
    <col min="14592" max="14592" width="15.85546875" customWidth="1"/>
    <col min="14593" max="14593" width="15.7109375" customWidth="1"/>
    <col min="14594" max="14594" width="15.140625" customWidth="1"/>
    <col min="14595" max="14595" width="17.5703125" customWidth="1"/>
    <col min="14596" max="14596" width="9.7109375" customWidth="1"/>
    <col min="14847" max="14847" width="42.42578125" customWidth="1"/>
    <col min="14848" max="14848" width="15.85546875" customWidth="1"/>
    <col min="14849" max="14849" width="15.7109375" customWidth="1"/>
    <col min="14850" max="14850" width="15.140625" customWidth="1"/>
    <col min="14851" max="14851" width="17.5703125" customWidth="1"/>
    <col min="14852" max="14852" width="9.7109375" customWidth="1"/>
    <col min="15103" max="15103" width="42.42578125" customWidth="1"/>
    <col min="15104" max="15104" width="15.85546875" customWidth="1"/>
    <col min="15105" max="15105" width="15.7109375" customWidth="1"/>
    <col min="15106" max="15106" width="15.140625" customWidth="1"/>
    <col min="15107" max="15107" width="17.5703125" customWidth="1"/>
    <col min="15108" max="15108" width="9.7109375" customWidth="1"/>
    <col min="15359" max="15359" width="42.42578125" customWidth="1"/>
    <col min="15360" max="15360" width="15.85546875" customWidth="1"/>
    <col min="15361" max="15361" width="15.7109375" customWidth="1"/>
    <col min="15362" max="15362" width="15.140625" customWidth="1"/>
    <col min="15363" max="15363" width="17.5703125" customWidth="1"/>
    <col min="15364" max="15364" width="9.7109375" customWidth="1"/>
    <col min="15615" max="15615" width="42.42578125" customWidth="1"/>
    <col min="15616" max="15616" width="15.85546875" customWidth="1"/>
    <col min="15617" max="15617" width="15.7109375" customWidth="1"/>
    <col min="15618" max="15618" width="15.140625" customWidth="1"/>
    <col min="15619" max="15619" width="17.5703125" customWidth="1"/>
    <col min="15620" max="15620" width="9.7109375" customWidth="1"/>
    <col min="15871" max="15871" width="42.42578125" customWidth="1"/>
    <col min="15872" max="15872" width="15.85546875" customWidth="1"/>
    <col min="15873" max="15873" width="15.7109375" customWidth="1"/>
    <col min="15874" max="15874" width="15.140625" customWidth="1"/>
    <col min="15875" max="15875" width="17.5703125" customWidth="1"/>
    <col min="15876" max="15876" width="9.7109375" customWidth="1"/>
    <col min="16127" max="16127" width="42.42578125" customWidth="1"/>
    <col min="16128" max="16128" width="15.85546875" customWidth="1"/>
    <col min="16129" max="16129" width="15.7109375" customWidth="1"/>
    <col min="16130" max="16130" width="15.140625" customWidth="1"/>
    <col min="16131" max="16131" width="17.5703125" customWidth="1"/>
    <col min="16132" max="16132" width="9.7109375" customWidth="1"/>
  </cols>
  <sheetData>
    <row r="1" spans="1:6" x14ac:dyDescent="0.25">
      <c r="D1" s="76"/>
    </row>
    <row r="3" spans="1:6" ht="15.75" x14ac:dyDescent="0.25">
      <c r="A3" s="178" t="s">
        <v>97</v>
      </c>
      <c r="B3" s="178"/>
      <c r="C3" s="178"/>
      <c r="D3" s="178"/>
    </row>
    <row r="4" spans="1:6" ht="15.75" x14ac:dyDescent="0.25">
      <c r="A4" s="178" t="s">
        <v>98</v>
      </c>
      <c r="B4" s="178"/>
      <c r="C4" s="178"/>
      <c r="D4" s="178"/>
    </row>
    <row r="5" spans="1:6" ht="15.6" customHeight="1" x14ac:dyDescent="0.25">
      <c r="A5" s="178" t="s">
        <v>99</v>
      </c>
      <c r="B5" s="178"/>
      <c r="C5" s="178"/>
      <c r="D5" s="178"/>
    </row>
    <row r="6" spans="1:6" ht="15.6" customHeight="1" x14ac:dyDescent="0.25">
      <c r="A6" s="178"/>
      <c r="B6" s="178"/>
      <c r="C6" s="178"/>
      <c r="D6" s="178"/>
    </row>
    <row r="7" spans="1:6" ht="15.75" x14ac:dyDescent="0.25">
      <c r="A7" s="77"/>
      <c r="B7" s="77"/>
      <c r="C7" s="77"/>
      <c r="D7" s="77"/>
    </row>
    <row r="8" spans="1:6" x14ac:dyDescent="0.25">
      <c r="A8" s="78" t="s">
        <v>100</v>
      </c>
    </row>
    <row r="9" spans="1:6" ht="19.899999999999999" customHeight="1" x14ac:dyDescent="0.25">
      <c r="A9" s="179" t="s">
        <v>101</v>
      </c>
      <c r="B9" s="181" t="s">
        <v>102</v>
      </c>
      <c r="C9" s="181" t="s">
        <v>103</v>
      </c>
      <c r="D9" s="176" t="s">
        <v>104</v>
      </c>
      <c r="E9" s="176" t="s">
        <v>121</v>
      </c>
      <c r="F9" s="176" t="s">
        <v>122</v>
      </c>
    </row>
    <row r="10" spans="1:6" ht="22.9" customHeight="1" x14ac:dyDescent="0.25">
      <c r="A10" s="180"/>
      <c r="B10" s="181"/>
      <c r="C10" s="181"/>
      <c r="D10" s="177"/>
      <c r="E10" s="177"/>
      <c r="F10" s="177"/>
    </row>
    <row r="11" spans="1:6" s="102" customFormat="1" ht="26.25" customHeight="1" x14ac:dyDescent="0.25">
      <c r="A11" s="103" t="s">
        <v>105</v>
      </c>
      <c r="B11" s="104">
        <f>B12+B13+B16</f>
        <v>27594749.909999996</v>
      </c>
      <c r="C11" s="104">
        <f>C12+C13+C16</f>
        <v>40250652.909999996</v>
      </c>
      <c r="D11" s="104">
        <f>D12+D13+D16</f>
        <v>42910822.520000003</v>
      </c>
      <c r="E11" s="100">
        <f>D11-C11</f>
        <v>2660169.6100000069</v>
      </c>
      <c r="F11" s="101">
        <f>D11/C11*100</f>
        <v>106.60900983630779</v>
      </c>
    </row>
    <row r="12" spans="1:6" ht="26.25" customHeight="1" x14ac:dyDescent="0.25">
      <c r="A12" s="79" t="s">
        <v>106</v>
      </c>
      <c r="B12" s="80">
        <v>21153087.559999999</v>
      </c>
      <c r="C12" s="80">
        <v>31823137.559999999</v>
      </c>
      <c r="D12" s="80">
        <v>34516192.920000002</v>
      </c>
      <c r="E12" s="96">
        <f t="shared" ref="E12:E26" si="0">D12-C12</f>
        <v>2693055.3600000031</v>
      </c>
      <c r="F12" s="97">
        <f t="shared" ref="F12:F26" si="1">D12/C12*100</f>
        <v>108.46257021301706</v>
      </c>
    </row>
    <row r="13" spans="1:6" ht="26.25" customHeight="1" x14ac:dyDescent="0.25">
      <c r="A13" s="79" t="s">
        <v>107</v>
      </c>
      <c r="B13" s="81">
        <f>B14+B15</f>
        <v>6441662.3499999996</v>
      </c>
      <c r="C13" s="81">
        <f>C14+C15</f>
        <v>8427515.3499999996</v>
      </c>
      <c r="D13" s="81">
        <f>D14+D15</f>
        <v>8394629.5999999996</v>
      </c>
      <c r="E13" s="96">
        <f t="shared" si="0"/>
        <v>-32885.75</v>
      </c>
      <c r="F13" s="97">
        <f t="shared" si="1"/>
        <v>99.609781191321105</v>
      </c>
    </row>
    <row r="14" spans="1:6" ht="26.25" customHeight="1" x14ac:dyDescent="0.25">
      <c r="A14" s="82" t="s">
        <v>108</v>
      </c>
      <c r="B14" s="83">
        <v>6244286.0999999996</v>
      </c>
      <c r="C14" s="83">
        <f>2119300+2573400+2711467+291400+181551.1+821</f>
        <v>7877939.0999999996</v>
      </c>
      <c r="D14" s="83">
        <f>2119300+2573400+2710489.92+291400+163931.1+821-14288.67</f>
        <v>7845053.3499999996</v>
      </c>
      <c r="E14" s="96">
        <f t="shared" si="0"/>
        <v>-32885.75</v>
      </c>
      <c r="F14" s="97">
        <f t="shared" si="1"/>
        <v>99.582558971546248</v>
      </c>
    </row>
    <row r="15" spans="1:6" ht="26.25" customHeight="1" x14ac:dyDescent="0.25">
      <c r="A15" s="82" t="s">
        <v>109</v>
      </c>
      <c r="B15" s="83">
        <v>197376.25</v>
      </c>
      <c r="C15" s="83">
        <f>20300+19776.25+509500</f>
        <v>549576.25</v>
      </c>
      <c r="D15" s="83">
        <f>20300+529276.25</f>
        <v>549576.25</v>
      </c>
      <c r="E15" s="96">
        <f t="shared" si="0"/>
        <v>0</v>
      </c>
      <c r="F15" s="97">
        <f t="shared" si="1"/>
        <v>100</v>
      </c>
    </row>
    <row r="16" spans="1:6" ht="26.25" customHeight="1" x14ac:dyDescent="0.25">
      <c r="A16" s="84" t="s">
        <v>110</v>
      </c>
      <c r="B16" s="85">
        <v>0</v>
      </c>
      <c r="C16" s="85">
        <v>0</v>
      </c>
      <c r="D16" s="86">
        <v>0</v>
      </c>
      <c r="E16" s="96">
        <f t="shared" si="0"/>
        <v>0</v>
      </c>
      <c r="F16" s="97" t="e">
        <f t="shared" si="1"/>
        <v>#DIV/0!</v>
      </c>
    </row>
    <row r="17" spans="1:6" ht="26.25" customHeight="1" x14ac:dyDescent="0.25">
      <c r="A17" s="87" t="s">
        <v>111</v>
      </c>
      <c r="B17" s="88">
        <v>3598500</v>
      </c>
      <c r="C17" s="85">
        <v>3649500</v>
      </c>
      <c r="D17" s="86">
        <v>3649500</v>
      </c>
      <c r="E17" s="96">
        <f t="shared" si="0"/>
        <v>0</v>
      </c>
      <c r="F17" s="97">
        <f t="shared" si="1"/>
        <v>100</v>
      </c>
    </row>
    <row r="18" spans="1:6" s="102" customFormat="1" ht="26.25" customHeight="1" x14ac:dyDescent="0.25">
      <c r="A18" s="98" t="s">
        <v>112</v>
      </c>
      <c r="B18" s="99">
        <f>B19+B20</f>
        <v>35180504.100000001</v>
      </c>
      <c r="C18" s="99">
        <f>C19+C20</f>
        <v>40886217.140000001</v>
      </c>
      <c r="D18" s="99">
        <f>D19+D20</f>
        <v>31108572.079999998</v>
      </c>
      <c r="E18" s="100">
        <f t="shared" si="0"/>
        <v>-9777645.0600000024</v>
      </c>
      <c r="F18" s="101">
        <f t="shared" si="1"/>
        <v>76.085718503817532</v>
      </c>
    </row>
    <row r="19" spans="1:6" ht="26.25" customHeight="1" x14ac:dyDescent="0.25">
      <c r="A19" s="89" t="s">
        <v>113</v>
      </c>
      <c r="B19" s="88">
        <v>1728662.35</v>
      </c>
      <c r="C19" s="90">
        <v>3714515.35</v>
      </c>
      <c r="D19" s="90">
        <v>3201597.27</v>
      </c>
      <c r="E19" s="106">
        <f t="shared" si="0"/>
        <v>-512918.08000000007</v>
      </c>
      <c r="F19" s="107">
        <f t="shared" si="1"/>
        <v>86.191520786150463</v>
      </c>
    </row>
    <row r="20" spans="1:6" ht="26.25" customHeight="1" x14ac:dyDescent="0.25">
      <c r="A20" s="91" t="s">
        <v>114</v>
      </c>
      <c r="B20" s="83">
        <v>33451841.75</v>
      </c>
      <c r="C20" s="83">
        <v>37171701.789999999</v>
      </c>
      <c r="D20" s="83">
        <v>27906974.809999999</v>
      </c>
      <c r="E20" s="106">
        <f t="shared" si="0"/>
        <v>-9264726.9800000004</v>
      </c>
      <c r="F20" s="107">
        <f t="shared" si="1"/>
        <v>75.075860039067635</v>
      </c>
    </row>
    <row r="21" spans="1:6" s="102" customFormat="1" ht="26.25" customHeight="1" x14ac:dyDescent="0.25">
      <c r="A21" s="105" t="s">
        <v>115</v>
      </c>
      <c r="B21" s="99">
        <f>B11-B18</f>
        <v>-7585754.1900000051</v>
      </c>
      <c r="C21" s="99">
        <f>C11-C18</f>
        <v>-635564.23000000417</v>
      </c>
      <c r="D21" s="99">
        <f>D11-D18</f>
        <v>11802250.440000005</v>
      </c>
      <c r="E21" s="100">
        <f t="shared" si="0"/>
        <v>12437814.670000009</v>
      </c>
      <c r="F21" s="101">
        <f t="shared" si="1"/>
        <v>-1856.9721017811098</v>
      </c>
    </row>
    <row r="22" spans="1:6" ht="26.25" customHeight="1" x14ac:dyDescent="0.25">
      <c r="A22" s="92" t="s">
        <v>116</v>
      </c>
      <c r="B22" s="85">
        <f>B23+B24</f>
        <v>7585754.1900000051</v>
      </c>
      <c r="C22" s="85">
        <f>C23+C24</f>
        <v>635564.23000000417</v>
      </c>
      <c r="D22" s="85">
        <f>D23+D24</f>
        <v>-11802250.440000005</v>
      </c>
      <c r="E22" s="96">
        <f t="shared" si="0"/>
        <v>-12437814.670000009</v>
      </c>
      <c r="F22" s="97">
        <f t="shared" si="1"/>
        <v>-1856.9721017811098</v>
      </c>
    </row>
    <row r="23" spans="1:6" ht="26.25" customHeight="1" x14ac:dyDescent="0.25">
      <c r="A23" s="93" t="s">
        <v>117</v>
      </c>
      <c r="B23" s="80">
        <f>-B21</f>
        <v>7585754.1900000051</v>
      </c>
      <c r="C23" s="80">
        <f>-C21</f>
        <v>635564.23000000417</v>
      </c>
      <c r="D23" s="80">
        <f>-D21</f>
        <v>-11802250.440000005</v>
      </c>
      <c r="E23" s="96">
        <f t="shared" si="0"/>
        <v>-12437814.670000009</v>
      </c>
      <c r="F23" s="97">
        <f t="shared" si="1"/>
        <v>-1856.9721017811098</v>
      </c>
    </row>
    <row r="24" spans="1:6" ht="26.25" customHeight="1" x14ac:dyDescent="0.25">
      <c r="A24" s="93" t="s">
        <v>118</v>
      </c>
      <c r="B24" s="80">
        <f>SUM(B25:B26)</f>
        <v>0</v>
      </c>
      <c r="C24" s="80">
        <f>SUM(C25:C26)</f>
        <v>0</v>
      </c>
      <c r="D24" s="80">
        <f>SUM(D25:D26)</f>
        <v>0</v>
      </c>
      <c r="E24" s="96">
        <f t="shared" si="0"/>
        <v>0</v>
      </c>
      <c r="F24" s="97" t="e">
        <f t="shared" si="1"/>
        <v>#DIV/0!</v>
      </c>
    </row>
    <row r="25" spans="1:6" ht="26.25" customHeight="1" x14ac:dyDescent="0.25">
      <c r="A25" s="94" t="s">
        <v>119</v>
      </c>
      <c r="B25" s="88">
        <v>0</v>
      </c>
      <c r="C25" s="88">
        <v>0</v>
      </c>
      <c r="D25" s="88">
        <v>0</v>
      </c>
      <c r="E25" s="96">
        <f t="shared" si="0"/>
        <v>0</v>
      </c>
      <c r="F25" s="97" t="e">
        <f t="shared" si="1"/>
        <v>#DIV/0!</v>
      </c>
    </row>
    <row r="26" spans="1:6" ht="26.25" customHeight="1" x14ac:dyDescent="0.25">
      <c r="A26" s="94" t="s">
        <v>120</v>
      </c>
      <c r="B26" s="95">
        <v>0</v>
      </c>
      <c r="C26" s="95">
        <v>0</v>
      </c>
      <c r="D26" s="95">
        <v>0</v>
      </c>
      <c r="E26" s="96">
        <f t="shared" si="0"/>
        <v>0</v>
      </c>
      <c r="F26" s="97" t="e">
        <f t="shared" si="1"/>
        <v>#DIV/0!</v>
      </c>
    </row>
  </sheetData>
  <mergeCells count="9">
    <mergeCell ref="E9:E10"/>
    <mergeCell ref="F9:F10"/>
    <mergeCell ref="A3:D3"/>
    <mergeCell ref="A4:D4"/>
    <mergeCell ref="A5:D6"/>
    <mergeCell ref="A9:A10"/>
    <mergeCell ref="B9:B10"/>
    <mergeCell ref="C9:C10"/>
    <mergeCell ref="D9:D10"/>
  </mergeCells>
  <pageMargins left="0.78740157480314965" right="0.11811023622047245" top="1.1417322834645669" bottom="0.15748031496062992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0" zoomScale="115" zoomScaleNormal="115" workbookViewId="0">
      <selection activeCell="J6" sqref="J6"/>
    </sheetView>
  </sheetViews>
  <sheetFormatPr defaultRowHeight="12.75" x14ac:dyDescent="0.25"/>
  <cols>
    <col min="1" max="1" width="17.7109375" style="3" customWidth="1"/>
    <col min="2" max="2" width="13.28515625" style="207" customWidth="1"/>
    <col min="3" max="3" width="12.5703125" style="34" customWidth="1"/>
    <col min="4" max="4" width="13.5703125" style="34" customWidth="1"/>
    <col min="5" max="5" width="10.42578125" style="34" customWidth="1"/>
    <col min="6" max="6" width="10" style="9" customWidth="1"/>
    <col min="7" max="7" width="10.5703125" style="34" customWidth="1"/>
    <col min="8" max="8" width="9.7109375" style="9" customWidth="1"/>
    <col min="9" max="16384" width="9.140625" style="3"/>
  </cols>
  <sheetData>
    <row r="1" spans="1:8" x14ac:dyDescent="0.25">
      <c r="A1" s="186" t="s">
        <v>64</v>
      </c>
      <c r="B1" s="186"/>
      <c r="C1" s="186"/>
      <c r="D1" s="186"/>
      <c r="E1" s="186"/>
      <c r="F1" s="186"/>
      <c r="G1" s="186"/>
      <c r="H1" s="186"/>
    </row>
    <row r="2" spans="1:8" x14ac:dyDescent="0.25">
      <c r="A2" s="5"/>
      <c r="B2" s="206"/>
      <c r="C2" s="190" t="s">
        <v>191</v>
      </c>
      <c r="D2" s="190"/>
      <c r="E2" s="190"/>
      <c r="F2" s="5"/>
      <c r="G2" s="32"/>
      <c r="H2" s="5"/>
    </row>
    <row r="3" spans="1:8" ht="15" customHeight="1" x14ac:dyDescent="0.25">
      <c r="G3" s="189" t="s">
        <v>21</v>
      </c>
      <c r="H3" s="189"/>
    </row>
    <row r="4" spans="1:8" s="5" customFormat="1" ht="42" customHeight="1" x14ac:dyDescent="0.25">
      <c r="A4" s="184"/>
      <c r="B4" s="208" t="s">
        <v>172</v>
      </c>
      <c r="C4" s="187" t="s">
        <v>192</v>
      </c>
      <c r="D4" s="182" t="s">
        <v>173</v>
      </c>
      <c r="E4" s="183" t="s">
        <v>150</v>
      </c>
      <c r="F4" s="183"/>
      <c r="G4" s="183" t="s">
        <v>123</v>
      </c>
      <c r="H4" s="183"/>
    </row>
    <row r="5" spans="1:8" s="5" customFormat="1" ht="38.25" customHeight="1" x14ac:dyDescent="0.25">
      <c r="A5" s="185"/>
      <c r="B5" s="208"/>
      <c r="C5" s="188"/>
      <c r="D5" s="182"/>
      <c r="E5" s="33" t="s">
        <v>19</v>
      </c>
      <c r="F5" s="26" t="s">
        <v>20</v>
      </c>
      <c r="G5" s="33" t="s">
        <v>19</v>
      </c>
      <c r="H5" s="10" t="s">
        <v>20</v>
      </c>
    </row>
    <row r="6" spans="1:8" s="4" customFormat="1" ht="25.5" x14ac:dyDescent="0.25">
      <c r="A6" s="6" t="s">
        <v>18</v>
      </c>
      <c r="B6" s="209">
        <v>22114.1</v>
      </c>
      <c r="C6" s="35">
        <f>C7+C14</f>
        <v>17321.008999999998</v>
      </c>
      <c r="D6" s="35">
        <f>D7+D14</f>
        <v>12580.782360000001</v>
      </c>
      <c r="E6" s="36">
        <f>C6-D6</f>
        <v>4740.2266399999971</v>
      </c>
      <c r="F6" s="36">
        <f>D6/C6</f>
        <v>0.72633080209126399</v>
      </c>
      <c r="G6" s="36">
        <f>D6-B6</f>
        <v>-9533.3176399999975</v>
      </c>
      <c r="H6" s="37">
        <f>D6/B6</f>
        <v>0.56890320474267553</v>
      </c>
    </row>
    <row r="7" spans="1:8" s="4" customFormat="1" ht="25.5" x14ac:dyDescent="0.25">
      <c r="A7" s="6" t="s">
        <v>7</v>
      </c>
      <c r="B7" s="209">
        <v>17216.5</v>
      </c>
      <c r="C7" s="35">
        <f>SUM(C8:C13)</f>
        <v>5188.1000000000004</v>
      </c>
      <c r="D7" s="35">
        <f>SUM(D8:D13)</f>
        <v>4501.2434800000001</v>
      </c>
      <c r="E7" s="36">
        <f t="shared" ref="E7:E21" si="0">C7-D7</f>
        <v>686.85652000000027</v>
      </c>
      <c r="F7" s="36">
        <f t="shared" ref="F7:F21" si="1">D7/C7</f>
        <v>0.86760923652204081</v>
      </c>
      <c r="G7" s="36">
        <f t="shared" ref="G7:G19" si="2">D7-B7</f>
        <v>-12715.256519999999</v>
      </c>
      <c r="H7" s="37">
        <f t="shared" ref="H7:H18" si="3">D7/B7</f>
        <v>0.26144939331455291</v>
      </c>
    </row>
    <row r="8" spans="1:8" x14ac:dyDescent="0.25">
      <c r="A8" s="7" t="s">
        <v>8</v>
      </c>
      <c r="B8" s="210">
        <v>15794.37933</v>
      </c>
      <c r="C8" s="8">
        <v>4220.1000000000004</v>
      </c>
      <c r="D8" s="8">
        <v>3578.5368800000001</v>
      </c>
      <c r="E8" s="36">
        <f t="shared" si="0"/>
        <v>641.56312000000025</v>
      </c>
      <c r="F8" s="39">
        <f t="shared" si="1"/>
        <v>0.84797442714627613</v>
      </c>
      <c r="G8" s="39">
        <f t="shared" si="2"/>
        <v>-12215.84245</v>
      </c>
      <c r="H8" s="38">
        <f t="shared" si="3"/>
        <v>0.22657027574378261</v>
      </c>
    </row>
    <row r="9" spans="1:8" x14ac:dyDescent="0.25">
      <c r="A9" s="7" t="s">
        <v>9</v>
      </c>
      <c r="B9" s="210">
        <v>595.41188999999997</v>
      </c>
      <c r="C9" s="8">
        <v>0</v>
      </c>
      <c r="D9" s="8">
        <v>0</v>
      </c>
      <c r="E9" s="36">
        <f t="shared" si="0"/>
        <v>0</v>
      </c>
      <c r="F9" s="39" t="e">
        <f t="shared" si="1"/>
        <v>#DIV/0!</v>
      </c>
      <c r="G9" s="39">
        <f t="shared" si="2"/>
        <v>-595.41188999999997</v>
      </c>
      <c r="H9" s="38">
        <f t="shared" si="3"/>
        <v>0</v>
      </c>
    </row>
    <row r="10" spans="1:8" x14ac:dyDescent="0.25">
      <c r="A10" s="7" t="s">
        <v>10</v>
      </c>
      <c r="B10" s="210">
        <v>750.71366</v>
      </c>
      <c r="C10" s="8">
        <v>780</v>
      </c>
      <c r="D10" s="8">
        <v>845.51913000000002</v>
      </c>
      <c r="E10" s="36">
        <f t="shared" si="0"/>
        <v>-65.519130000000018</v>
      </c>
      <c r="F10" s="39">
        <f t="shared" si="1"/>
        <v>1.0839988846153847</v>
      </c>
      <c r="G10" s="39">
        <f t="shared" si="2"/>
        <v>94.805470000000014</v>
      </c>
      <c r="H10" s="38">
        <f t="shared" si="3"/>
        <v>1.126287125240268</v>
      </c>
    </row>
    <row r="11" spans="1:8" ht="38.25" x14ac:dyDescent="0.25">
      <c r="A11" s="7" t="s">
        <v>11</v>
      </c>
      <c r="B11" s="210">
        <v>2.5342099999999999</v>
      </c>
      <c r="C11" s="8">
        <v>37</v>
      </c>
      <c r="D11" s="8">
        <v>10.146739999999999</v>
      </c>
      <c r="E11" s="36">
        <f t="shared" si="0"/>
        <v>26.853259999999999</v>
      </c>
      <c r="F11" s="39">
        <f t="shared" si="1"/>
        <v>0.27423621621621619</v>
      </c>
      <c r="G11" s="39">
        <f t="shared" si="2"/>
        <v>7.6125299999999996</v>
      </c>
      <c r="H11" s="38">
        <f t="shared" si="3"/>
        <v>4.0039065428674023</v>
      </c>
    </row>
    <row r="12" spans="1:8" x14ac:dyDescent="0.25">
      <c r="A12" s="7" t="s">
        <v>12</v>
      </c>
      <c r="B12" s="210">
        <v>45.50215</v>
      </c>
      <c r="C12" s="8">
        <v>115</v>
      </c>
      <c r="D12" s="8">
        <v>67.040729999999996</v>
      </c>
      <c r="E12" s="36">
        <f t="shared" si="0"/>
        <v>47.959270000000004</v>
      </c>
      <c r="F12" s="39">
        <f t="shared" si="1"/>
        <v>0.58296286956521737</v>
      </c>
      <c r="G12" s="39">
        <f t="shared" si="2"/>
        <v>21.538579999999996</v>
      </c>
      <c r="H12" s="38">
        <f t="shared" si="3"/>
        <v>1.4733530173848928</v>
      </c>
    </row>
    <row r="13" spans="1:8" x14ac:dyDescent="0.25">
      <c r="A13" s="7" t="s">
        <v>13</v>
      </c>
      <c r="B13" s="210">
        <v>27.95</v>
      </c>
      <c r="C13" s="8">
        <v>36</v>
      </c>
      <c r="D13" s="8">
        <v>0</v>
      </c>
      <c r="E13" s="36">
        <f t="shared" si="0"/>
        <v>36</v>
      </c>
      <c r="F13" s="39">
        <f t="shared" si="1"/>
        <v>0</v>
      </c>
      <c r="G13" s="39">
        <f t="shared" si="2"/>
        <v>-27.95</v>
      </c>
      <c r="H13" s="38">
        <f t="shared" si="3"/>
        <v>0</v>
      </c>
    </row>
    <row r="14" spans="1:8" s="4" customFormat="1" ht="25.5" x14ac:dyDescent="0.25">
      <c r="A14" s="6" t="s">
        <v>14</v>
      </c>
      <c r="B14" s="209">
        <v>4897.6000000000004</v>
      </c>
      <c r="C14" s="35">
        <f>SUM(C15:C19)</f>
        <v>12132.909</v>
      </c>
      <c r="D14" s="35">
        <f>SUM(D15:D19)</f>
        <v>8079.5388800000001</v>
      </c>
      <c r="E14" s="36">
        <f t="shared" si="0"/>
        <v>4053.3701199999996</v>
      </c>
      <c r="F14" s="36">
        <f t="shared" si="1"/>
        <v>0.66591935042123862</v>
      </c>
      <c r="G14" s="36">
        <f t="shared" si="2"/>
        <v>3181.9388799999997</v>
      </c>
      <c r="H14" s="37">
        <f t="shared" si="3"/>
        <v>1.6496934988565828</v>
      </c>
    </row>
    <row r="15" spans="1:8" ht="25.5" x14ac:dyDescent="0.25">
      <c r="A15" s="7" t="s">
        <v>15</v>
      </c>
      <c r="B15" s="210">
        <v>4780.2611399999996</v>
      </c>
      <c r="C15" s="8">
        <v>7740</v>
      </c>
      <c r="D15" s="8">
        <v>5625.4282499999999</v>
      </c>
      <c r="E15" s="36">
        <f t="shared" si="0"/>
        <v>2114.5717500000001</v>
      </c>
      <c r="F15" s="39">
        <f t="shared" si="1"/>
        <v>0.726799515503876</v>
      </c>
      <c r="G15" s="39">
        <f t="shared" si="2"/>
        <v>845.16711000000032</v>
      </c>
      <c r="H15" s="38">
        <f t="shared" si="3"/>
        <v>1.1768035438331723</v>
      </c>
    </row>
    <row r="16" spans="1:8" ht="51" x14ac:dyDescent="0.25">
      <c r="A16" s="7" t="s">
        <v>124</v>
      </c>
      <c r="B16" s="210">
        <v>99</v>
      </c>
      <c r="C16" s="8">
        <v>0</v>
      </c>
      <c r="D16" s="8">
        <v>1771.70704</v>
      </c>
      <c r="E16" s="36">
        <f t="shared" si="0"/>
        <v>-1771.70704</v>
      </c>
      <c r="F16" s="39" t="e">
        <f t="shared" ref="F16" si="4">D16/C16</f>
        <v>#DIV/0!</v>
      </c>
      <c r="G16" s="39">
        <f t="shared" ref="G16" si="5">D16-B16</f>
        <v>1672.70704</v>
      </c>
      <c r="H16" s="38">
        <f t="shared" ref="H16" si="6">D16/B16</f>
        <v>17.896030707070707</v>
      </c>
    </row>
    <row r="17" spans="1:8" x14ac:dyDescent="0.25">
      <c r="A17" s="7" t="s">
        <v>16</v>
      </c>
      <c r="B17" s="210">
        <v>18</v>
      </c>
      <c r="C17" s="8">
        <v>0</v>
      </c>
      <c r="D17" s="8">
        <v>0</v>
      </c>
      <c r="E17" s="36">
        <f t="shared" si="0"/>
        <v>0</v>
      </c>
      <c r="F17" s="39" t="e">
        <f t="shared" si="1"/>
        <v>#DIV/0!</v>
      </c>
      <c r="G17" s="39">
        <f t="shared" si="2"/>
        <v>-18</v>
      </c>
      <c r="H17" s="38">
        <f t="shared" si="3"/>
        <v>0</v>
      </c>
    </row>
    <row r="18" spans="1:8" ht="38.25" x14ac:dyDescent="0.25">
      <c r="A18" s="7" t="s">
        <v>190</v>
      </c>
      <c r="B18" s="210">
        <v>0</v>
      </c>
      <c r="C18" s="8">
        <v>4392.9089999999997</v>
      </c>
      <c r="D18" s="8">
        <v>650.84745999999996</v>
      </c>
      <c r="E18" s="36">
        <f t="shared" si="0"/>
        <v>3742.0615399999997</v>
      </c>
      <c r="F18" s="39">
        <f t="shared" si="1"/>
        <v>0.14815864840359771</v>
      </c>
      <c r="G18" s="39">
        <f t="shared" si="2"/>
        <v>650.84745999999996</v>
      </c>
      <c r="H18" s="38" t="e">
        <f t="shared" si="3"/>
        <v>#DIV/0!</v>
      </c>
    </row>
    <row r="19" spans="1:8" ht="38.25" x14ac:dyDescent="0.25">
      <c r="A19" s="7" t="s">
        <v>17</v>
      </c>
      <c r="B19" s="210">
        <v>0.31</v>
      </c>
      <c r="C19" s="8">
        <v>0</v>
      </c>
      <c r="D19" s="8">
        <v>31.55613</v>
      </c>
      <c r="E19" s="36">
        <f t="shared" si="0"/>
        <v>-31.55613</v>
      </c>
      <c r="F19" s="39" t="e">
        <f t="shared" si="1"/>
        <v>#DIV/0!</v>
      </c>
      <c r="G19" s="39">
        <f t="shared" si="2"/>
        <v>31.246130000000001</v>
      </c>
      <c r="H19" s="38">
        <f>D19/B19</f>
        <v>101.79396774193549</v>
      </c>
    </row>
    <row r="20" spans="1:8" s="4" customFormat="1" ht="25.5" x14ac:dyDescent="0.25">
      <c r="A20" s="6" t="s">
        <v>80</v>
      </c>
      <c r="B20" s="211">
        <v>3170.44031</v>
      </c>
      <c r="C20" s="175">
        <v>25682.23864</v>
      </c>
      <c r="D20" s="175">
        <v>6032.5169299999998</v>
      </c>
      <c r="E20" s="36">
        <f t="shared" si="0"/>
        <v>19649.721709999998</v>
      </c>
      <c r="F20" s="39">
        <f t="shared" si="1"/>
        <v>0.23489061894333366</v>
      </c>
      <c r="G20" s="39">
        <f t="shared" ref="G20:G21" si="7">D20-B20</f>
        <v>2862.0766199999998</v>
      </c>
      <c r="H20" s="38">
        <f t="shared" ref="H20:H21" si="8">D20/B20</f>
        <v>1.9027378976265918</v>
      </c>
    </row>
    <row r="21" spans="1:8" s="4" customFormat="1" x14ac:dyDescent="0.25">
      <c r="A21" s="6" t="s">
        <v>79</v>
      </c>
      <c r="B21" s="209">
        <v>25284.5</v>
      </c>
      <c r="C21" s="35">
        <f>C6+C20</f>
        <v>43003.247640000001</v>
      </c>
      <c r="D21" s="35">
        <f>D6+D20</f>
        <v>18613.299290000003</v>
      </c>
      <c r="E21" s="36">
        <f t="shared" si="0"/>
        <v>24389.948349999999</v>
      </c>
      <c r="F21" s="39">
        <f t="shared" si="1"/>
        <v>0.43283473485120255</v>
      </c>
      <c r="G21" s="39">
        <f t="shared" si="7"/>
        <v>-6671.2007099999973</v>
      </c>
      <c r="H21" s="38">
        <f t="shared" si="8"/>
        <v>0.73615453301429745</v>
      </c>
    </row>
    <row r="23" spans="1:8" ht="25.5" x14ac:dyDescent="0.25">
      <c r="A23" s="40" t="s">
        <v>81</v>
      </c>
      <c r="B23" s="212">
        <f>B21/B21</f>
        <v>1</v>
      </c>
      <c r="C23" s="41">
        <f>C21/C21</f>
        <v>1</v>
      </c>
      <c r="D23" s="41">
        <f>D21/D21</f>
        <v>1</v>
      </c>
    </row>
    <row r="24" spans="1:8" ht="25.5" x14ac:dyDescent="0.25">
      <c r="A24" s="42" t="s">
        <v>82</v>
      </c>
      <c r="B24" s="212">
        <f>B6/B21</f>
        <v>0.87461092764341786</v>
      </c>
      <c r="C24" s="41">
        <f>C6/C21</f>
        <v>0.40278374193972849</v>
      </c>
      <c r="D24" s="41">
        <f>D6/D21</f>
        <v>0.67590286729870763</v>
      </c>
    </row>
    <row r="25" spans="1:8" x14ac:dyDescent="0.25">
      <c r="A25" s="42" t="s">
        <v>83</v>
      </c>
      <c r="B25" s="212">
        <f>B20/B21</f>
        <v>0.12539066661393344</v>
      </c>
      <c r="C25" s="41">
        <f>C20/C21</f>
        <v>0.59721625806027145</v>
      </c>
      <c r="D25" s="41">
        <f>D20/D21</f>
        <v>0.32409713270129226</v>
      </c>
    </row>
  </sheetData>
  <mergeCells count="9">
    <mergeCell ref="D4:D5"/>
    <mergeCell ref="B4:B5"/>
    <mergeCell ref="G4:H4"/>
    <mergeCell ref="A4:A5"/>
    <mergeCell ref="A1:H1"/>
    <mergeCell ref="C4:C5"/>
    <mergeCell ref="G3:H3"/>
    <mergeCell ref="E4:F4"/>
    <mergeCell ref="C2:E2"/>
  </mergeCells>
  <pageMargins left="0.59055118110236215" right="0" top="0.19685039370078741" bottom="0.19685039370078741" header="0.39370078740157483" footer="0.39370078740157483"/>
  <pageSetup paperSize="9" scale="97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22.85546875" customWidth="1"/>
    <col min="2" max="2" width="12.42578125" customWidth="1"/>
    <col min="3" max="3" width="14.85546875" customWidth="1"/>
    <col min="4" max="4" width="11.85546875" customWidth="1"/>
    <col min="5" max="5" width="13.7109375" customWidth="1"/>
    <col min="6" max="6" width="14.140625" customWidth="1"/>
    <col min="7" max="7" width="15.7109375" customWidth="1"/>
    <col min="8" max="8" width="11.140625" customWidth="1"/>
    <col min="9" max="9" width="10" customWidth="1"/>
  </cols>
  <sheetData>
    <row r="2" spans="1:10" ht="58.5" customHeight="1" x14ac:dyDescent="0.25">
      <c r="A2" s="136"/>
      <c r="B2" s="141" t="s">
        <v>183</v>
      </c>
      <c r="C2" s="133" t="s">
        <v>147</v>
      </c>
      <c r="D2" s="124" t="s">
        <v>176</v>
      </c>
      <c r="E2" s="124" t="s">
        <v>178</v>
      </c>
      <c r="F2" s="124" t="s">
        <v>31</v>
      </c>
      <c r="G2" s="123" t="s">
        <v>44</v>
      </c>
      <c r="H2" s="110" t="s">
        <v>149</v>
      </c>
      <c r="I2" s="110" t="s">
        <v>184</v>
      </c>
      <c r="J2" s="137" t="s">
        <v>44</v>
      </c>
    </row>
    <row r="3" spans="1:10" ht="24" customHeight="1" x14ac:dyDescent="0.25">
      <c r="A3" s="136" t="s">
        <v>145</v>
      </c>
      <c r="B3" s="136">
        <v>22302.7</v>
      </c>
      <c r="C3" s="142">
        <v>39899.199999999997</v>
      </c>
      <c r="D3" s="142">
        <v>59846.9</v>
      </c>
      <c r="E3" s="142">
        <v>17216.400000000001</v>
      </c>
      <c r="F3" s="148">
        <f>D3-E3</f>
        <v>42630.5</v>
      </c>
      <c r="G3" s="149">
        <f>E3/D3</f>
        <v>0.28767404827986082</v>
      </c>
      <c r="H3" s="148">
        <f>C3-D3</f>
        <v>-19947.700000000004</v>
      </c>
      <c r="I3" s="150">
        <f>E3-B3</f>
        <v>-5086.2999999999993</v>
      </c>
      <c r="J3" s="149">
        <f>E3/B3</f>
        <v>0.77194241056015644</v>
      </c>
    </row>
    <row r="4" spans="1:10" ht="26.25" customHeight="1" x14ac:dyDescent="0.25">
      <c r="A4" s="136" t="s">
        <v>144</v>
      </c>
      <c r="B4" s="136"/>
      <c r="C4" s="142">
        <v>20955.400000000001</v>
      </c>
      <c r="D4" s="147">
        <v>20851.5</v>
      </c>
      <c r="E4" s="142">
        <v>5333.4</v>
      </c>
      <c r="F4" s="148">
        <f>D4-E4</f>
        <v>15518.1</v>
      </c>
      <c r="G4" s="149">
        <f>E4/D4</f>
        <v>0.25578015970074092</v>
      </c>
      <c r="H4" s="148">
        <f t="shared" ref="H4:H5" si="0">C4-D4</f>
        <v>103.90000000000146</v>
      </c>
      <c r="I4" s="136"/>
      <c r="J4" s="136"/>
    </row>
    <row r="5" spans="1:10" ht="33" customHeight="1" x14ac:dyDescent="0.25">
      <c r="A5" s="136" t="s">
        <v>146</v>
      </c>
      <c r="B5" s="136"/>
      <c r="C5" s="148">
        <f>C3-C4</f>
        <v>18943.799999999996</v>
      </c>
      <c r="D5" s="148">
        <f>D3-D4</f>
        <v>38995.4</v>
      </c>
      <c r="E5" s="148">
        <f>E3-E4</f>
        <v>11883.000000000002</v>
      </c>
      <c r="F5" s="148">
        <f t="shared" ref="F5" si="1">F3-F4</f>
        <v>27112.400000000001</v>
      </c>
      <c r="G5" s="149">
        <f>E5/D5</f>
        <v>0.30472824999871784</v>
      </c>
      <c r="H5" s="148">
        <f t="shared" si="0"/>
        <v>-20051.600000000006</v>
      </c>
      <c r="I5" s="136"/>
      <c r="J5" s="136"/>
    </row>
  </sheetData>
  <pageMargins left="0.7" right="0.7" top="0.75" bottom="0.75" header="0.3" footer="0.3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"/>
  <sheetViews>
    <sheetView view="pageBreakPreview" zoomScaleNormal="130" zoomScaleSheetLayoutView="100" workbookViewId="0">
      <selection activeCell="D7" sqref="D7"/>
    </sheetView>
  </sheetViews>
  <sheetFormatPr defaultRowHeight="15" x14ac:dyDescent="0.25"/>
  <cols>
    <col min="1" max="1" width="10.7109375" customWidth="1"/>
    <col min="2" max="2" width="14.85546875" style="152" customWidth="1"/>
    <col min="3" max="3" width="11.42578125" customWidth="1"/>
    <col min="4" max="5" width="12.7109375" customWidth="1"/>
    <col min="6" max="6" width="12.28515625" customWidth="1"/>
    <col min="7" max="7" width="15.140625" customWidth="1"/>
    <col min="8" max="8" width="10" customWidth="1"/>
  </cols>
  <sheetData>
    <row r="1" spans="1:10" ht="24.75" customHeight="1" x14ac:dyDescent="0.25">
      <c r="G1" t="s">
        <v>43</v>
      </c>
    </row>
    <row r="2" spans="1:10" ht="18" customHeight="1" x14ac:dyDescent="0.25"/>
    <row r="3" spans="1:10" x14ac:dyDescent="0.25">
      <c r="A3" s="191" t="s">
        <v>0</v>
      </c>
      <c r="B3" s="192" t="s">
        <v>174</v>
      </c>
      <c r="C3" s="191" t="s">
        <v>125</v>
      </c>
      <c r="D3" s="191"/>
      <c r="E3" s="191"/>
      <c r="F3" s="191"/>
      <c r="G3" s="191"/>
      <c r="H3" s="109"/>
      <c r="I3" s="109"/>
      <c r="J3" s="109"/>
    </row>
    <row r="4" spans="1:10" ht="63.75" x14ac:dyDescent="0.25">
      <c r="A4" s="191"/>
      <c r="B4" s="192"/>
      <c r="C4" s="1" t="s">
        <v>1</v>
      </c>
      <c r="D4" s="25" t="s">
        <v>176</v>
      </c>
      <c r="E4" s="25" t="s">
        <v>175</v>
      </c>
      <c r="F4" s="1" t="s">
        <v>2</v>
      </c>
      <c r="G4" s="1" t="s">
        <v>129</v>
      </c>
      <c r="H4" s="110" t="s">
        <v>130</v>
      </c>
      <c r="I4" s="110" t="s">
        <v>131</v>
      </c>
      <c r="J4" s="110" t="s">
        <v>132</v>
      </c>
    </row>
    <row r="5" spans="1:10" s="108" customFormat="1" x14ac:dyDescent="0.25">
      <c r="A5" s="111" t="s">
        <v>3</v>
      </c>
      <c r="B5" s="116">
        <v>25284.5</v>
      </c>
      <c r="C5" s="113">
        <v>38607.5</v>
      </c>
      <c r="D5" s="113">
        <v>43003.199999999997</v>
      </c>
      <c r="E5" s="113">
        <v>18613.3</v>
      </c>
      <c r="F5" s="114">
        <f>E5/D5</f>
        <v>0.43283523086654019</v>
      </c>
      <c r="G5" s="114">
        <f>E5/B5</f>
        <v>0.73615456109474176</v>
      </c>
      <c r="H5" s="115">
        <f>E5-B5</f>
        <v>-6671.2000000000007</v>
      </c>
      <c r="I5" s="115">
        <f>D5-E5</f>
        <v>24389.899999999998</v>
      </c>
      <c r="J5" s="115">
        <f>C5-D5</f>
        <v>-4395.6999999999971</v>
      </c>
    </row>
    <row r="6" spans="1:10" s="74" customFormat="1" x14ac:dyDescent="0.25">
      <c r="A6" s="112" t="s">
        <v>4</v>
      </c>
      <c r="B6" s="116">
        <v>22302.6</v>
      </c>
      <c r="C6" s="116">
        <v>39899.199999999997</v>
      </c>
      <c r="D6" s="116">
        <v>59846.9</v>
      </c>
      <c r="E6" s="116">
        <v>17216.400000000001</v>
      </c>
      <c r="F6" s="117">
        <f>E6/D6</f>
        <v>0.28767404827986082</v>
      </c>
      <c r="G6" s="117">
        <f>E6/B6</f>
        <v>0.77194587178176544</v>
      </c>
      <c r="H6" s="115">
        <f>E6-B6</f>
        <v>-5086.1999999999971</v>
      </c>
      <c r="I6" s="115">
        <f>D6-E6</f>
        <v>42630.5</v>
      </c>
      <c r="J6" s="115">
        <f>C6-D6</f>
        <v>-19947.700000000004</v>
      </c>
    </row>
    <row r="7" spans="1:10" ht="38.25" x14ac:dyDescent="0.25">
      <c r="A7" s="2" t="s">
        <v>6</v>
      </c>
      <c r="B7" s="151">
        <v>2981.9</v>
      </c>
      <c r="C7" s="118">
        <f t="shared" ref="C7" si="0">C5-C6</f>
        <v>-1291.6999999999971</v>
      </c>
      <c r="D7" s="118">
        <f>D5-D6</f>
        <v>-16843.700000000004</v>
      </c>
      <c r="E7" s="118">
        <f>E5-E6</f>
        <v>1396.8999999999978</v>
      </c>
      <c r="F7" s="119" t="s">
        <v>5</v>
      </c>
      <c r="G7" s="119" t="s">
        <v>5</v>
      </c>
      <c r="H7" s="120"/>
      <c r="I7" s="121"/>
      <c r="J7" s="115">
        <f>C7-D7</f>
        <v>15552.000000000007</v>
      </c>
    </row>
  </sheetData>
  <mergeCells count="3">
    <mergeCell ref="A3:A4"/>
    <mergeCell ref="B3:B4"/>
    <mergeCell ref="C3:G3"/>
  </mergeCells>
  <pageMargins left="0.7" right="0.7" top="0.75" bottom="0.75" header="0.3" footer="0.3"/>
  <pageSetup paperSize="9" scale="7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view="pageBreakPreview" zoomScale="80" zoomScaleNormal="90" zoomScaleSheetLayoutView="80" workbookViewId="0">
      <selection activeCell="D8" sqref="D8"/>
    </sheetView>
  </sheetViews>
  <sheetFormatPr defaultRowHeight="15.75" x14ac:dyDescent="0.25"/>
  <cols>
    <col min="1" max="1" width="26.28515625" style="157" customWidth="1"/>
    <col min="2" max="2" width="6.28515625" style="157" customWidth="1"/>
    <col min="3" max="3" width="13.28515625" style="158" customWidth="1"/>
    <col min="4" max="4" width="12.5703125" style="158" customWidth="1"/>
    <col min="5" max="5" width="13.28515625" style="158" customWidth="1"/>
    <col min="6" max="6" width="11.5703125" style="158" customWidth="1"/>
    <col min="7" max="7" width="13.140625" style="158" customWidth="1"/>
    <col min="8" max="8" width="24.140625" style="157" customWidth="1"/>
    <col min="9" max="16384" width="9.140625" style="157"/>
  </cols>
  <sheetData>
    <row r="1" spans="1:7" x14ac:dyDescent="0.25">
      <c r="F1" s="158" t="s">
        <v>42</v>
      </c>
    </row>
    <row r="3" spans="1:7" x14ac:dyDescent="0.25">
      <c r="C3" s="158" t="s">
        <v>148</v>
      </c>
    </row>
    <row r="4" spans="1:7" x14ac:dyDescent="0.25">
      <c r="A4" s="195" t="s">
        <v>22</v>
      </c>
      <c r="B4" s="195" t="s">
        <v>32</v>
      </c>
      <c r="C4" s="192" t="s">
        <v>188</v>
      </c>
      <c r="D4" s="196" t="s">
        <v>125</v>
      </c>
      <c r="E4" s="196"/>
      <c r="F4" s="196"/>
      <c r="G4" s="196"/>
    </row>
    <row r="5" spans="1:7" s="160" customFormat="1" ht="65.25" customHeight="1" x14ac:dyDescent="0.25">
      <c r="A5" s="195"/>
      <c r="B5" s="195"/>
      <c r="C5" s="192"/>
      <c r="D5" s="159" t="s">
        <v>177</v>
      </c>
      <c r="E5" s="159" t="s">
        <v>178</v>
      </c>
      <c r="F5" s="159" t="s">
        <v>179</v>
      </c>
      <c r="G5" s="153" t="s">
        <v>44</v>
      </c>
    </row>
    <row r="6" spans="1:7" ht="25.5" x14ac:dyDescent="0.25">
      <c r="A6" s="161" t="s">
        <v>34</v>
      </c>
      <c r="B6" s="162" t="s">
        <v>23</v>
      </c>
      <c r="C6" s="163">
        <v>8293.1</v>
      </c>
      <c r="D6" s="164">
        <v>17965.2</v>
      </c>
      <c r="E6" s="164">
        <v>9025.6</v>
      </c>
      <c r="F6" s="45">
        <f>D6-E6</f>
        <v>8939.6</v>
      </c>
      <c r="G6" s="165">
        <f>E6/D6</f>
        <v>0.50239351635383966</v>
      </c>
    </row>
    <row r="7" spans="1:7" x14ac:dyDescent="0.25">
      <c r="A7" s="166" t="s">
        <v>35</v>
      </c>
      <c r="B7" s="167" t="s">
        <v>24</v>
      </c>
      <c r="C7" s="168">
        <v>206.9</v>
      </c>
      <c r="D7" s="164">
        <v>352.4</v>
      </c>
      <c r="E7" s="164">
        <v>245.6</v>
      </c>
      <c r="F7" s="43">
        <f t="shared" ref="F7:F14" si="0">D7-E7</f>
        <v>106.79999999999998</v>
      </c>
      <c r="G7" s="169">
        <f t="shared" ref="G7:G15" si="1">E7/D7</f>
        <v>0.69693530079455168</v>
      </c>
    </row>
    <row r="8" spans="1:7" ht="38.25" x14ac:dyDescent="0.25">
      <c r="A8" s="166" t="s">
        <v>36</v>
      </c>
      <c r="B8" s="167" t="s">
        <v>25</v>
      </c>
      <c r="C8" s="168">
        <v>352.9</v>
      </c>
      <c r="D8" s="164">
        <v>0</v>
      </c>
      <c r="E8" s="164">
        <v>0</v>
      </c>
      <c r="F8" s="43">
        <f t="shared" si="0"/>
        <v>0</v>
      </c>
      <c r="G8" s="169" t="e">
        <f t="shared" si="1"/>
        <v>#DIV/0!</v>
      </c>
    </row>
    <row r="9" spans="1:7" x14ac:dyDescent="0.25">
      <c r="A9" s="166" t="s">
        <v>37</v>
      </c>
      <c r="B9" s="167" t="s">
        <v>26</v>
      </c>
      <c r="C9" s="168">
        <v>599.5</v>
      </c>
      <c r="D9" s="164">
        <v>11128.6</v>
      </c>
      <c r="E9" s="164">
        <v>552.29999999999995</v>
      </c>
      <c r="F9" s="43">
        <f t="shared" si="0"/>
        <v>10576.300000000001</v>
      </c>
      <c r="G9" s="169">
        <f t="shared" si="1"/>
        <v>4.9628884136369351E-2</v>
      </c>
    </row>
    <row r="10" spans="1:7" ht="25.5" x14ac:dyDescent="0.25">
      <c r="A10" s="166" t="s">
        <v>38</v>
      </c>
      <c r="B10" s="167" t="s">
        <v>27</v>
      </c>
      <c r="C10" s="168">
        <v>7879</v>
      </c>
      <c r="D10" s="164">
        <v>20268</v>
      </c>
      <c r="E10" s="164">
        <v>3111.2</v>
      </c>
      <c r="F10" s="43">
        <f t="shared" si="0"/>
        <v>17156.8</v>
      </c>
      <c r="G10" s="169">
        <f t="shared" si="1"/>
        <v>0.15350305900927569</v>
      </c>
    </row>
    <row r="11" spans="1:7" x14ac:dyDescent="0.25">
      <c r="A11" s="166" t="s">
        <v>136</v>
      </c>
      <c r="B11" s="167" t="s">
        <v>135</v>
      </c>
      <c r="C11" s="168">
        <v>0</v>
      </c>
      <c r="D11" s="164">
        <v>300</v>
      </c>
      <c r="E11" s="164">
        <v>0</v>
      </c>
      <c r="F11" s="43">
        <f t="shared" ref="F11" si="2">D11-E11</f>
        <v>300</v>
      </c>
      <c r="G11" s="169">
        <f t="shared" ref="G11" si="3">E11/D11</f>
        <v>0</v>
      </c>
    </row>
    <row r="12" spans="1:7" x14ac:dyDescent="0.25">
      <c r="A12" s="170" t="s">
        <v>39</v>
      </c>
      <c r="B12" s="167" t="s">
        <v>28</v>
      </c>
      <c r="C12" s="168">
        <v>4377.3</v>
      </c>
      <c r="D12" s="164">
        <v>5284.2</v>
      </c>
      <c r="E12" s="164">
        <v>2887.4</v>
      </c>
      <c r="F12" s="43">
        <f t="shared" si="0"/>
        <v>2396.7999999999997</v>
      </c>
      <c r="G12" s="169">
        <f t="shared" si="1"/>
        <v>0.5464214072139586</v>
      </c>
    </row>
    <row r="13" spans="1:7" x14ac:dyDescent="0.25">
      <c r="A13" s="170" t="s">
        <v>40</v>
      </c>
      <c r="B13" s="167" t="s">
        <v>29</v>
      </c>
      <c r="C13" s="168">
        <v>4.5</v>
      </c>
      <c r="D13" s="164">
        <v>283</v>
      </c>
      <c r="E13" s="164">
        <v>211.2</v>
      </c>
      <c r="F13" s="43">
        <f t="shared" si="0"/>
        <v>71.800000000000011</v>
      </c>
      <c r="G13" s="169">
        <f t="shared" si="1"/>
        <v>0.74628975265017661</v>
      </c>
    </row>
    <row r="14" spans="1:7" x14ac:dyDescent="0.25">
      <c r="A14" s="170" t="s">
        <v>41</v>
      </c>
      <c r="B14" s="167" t="s">
        <v>30</v>
      </c>
      <c r="C14" s="168">
        <v>589.5</v>
      </c>
      <c r="D14" s="164">
        <v>4265.5</v>
      </c>
      <c r="E14" s="164">
        <v>1183.2</v>
      </c>
      <c r="F14" s="43">
        <f t="shared" si="0"/>
        <v>3082.3</v>
      </c>
      <c r="G14" s="169">
        <f t="shared" si="1"/>
        <v>0.27738834837650922</v>
      </c>
    </row>
    <row r="15" spans="1:7" x14ac:dyDescent="0.25">
      <c r="A15" s="193" t="s">
        <v>33</v>
      </c>
      <c r="B15" s="194"/>
      <c r="C15" s="44">
        <v>22302.7</v>
      </c>
      <c r="D15" s="44">
        <f t="shared" ref="D15:E15" si="4">SUM(D6:D14)</f>
        <v>59846.9</v>
      </c>
      <c r="E15" s="44">
        <f t="shared" si="4"/>
        <v>17216.5</v>
      </c>
      <c r="F15" s="44">
        <f t="shared" ref="F15" si="5">SUM(F6:F14)</f>
        <v>42630.400000000009</v>
      </c>
      <c r="G15" s="169">
        <f t="shared" si="1"/>
        <v>0.28767571921018464</v>
      </c>
    </row>
  </sheetData>
  <mergeCells count="5">
    <mergeCell ref="A15:B15"/>
    <mergeCell ref="A4:A5"/>
    <mergeCell ref="B4:B5"/>
    <mergeCell ref="C4:C5"/>
    <mergeCell ref="D4:G4"/>
  </mergeCells>
  <pageMargins left="0.7" right="0.7" top="0.75" bottom="0.75" header="0.3" footer="0.3"/>
  <pageSetup paperSize="9" scale="8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1"/>
  <sheetViews>
    <sheetView view="pageBreakPreview" topLeftCell="A16" zoomScaleNormal="90" zoomScaleSheetLayoutView="100" workbookViewId="0">
      <selection activeCell="E13" sqref="E13"/>
    </sheetView>
  </sheetViews>
  <sheetFormatPr defaultRowHeight="12.75" x14ac:dyDescent="0.2"/>
  <cols>
    <col min="1" max="1" width="35.7109375" style="17" customWidth="1"/>
    <col min="2" max="2" width="14" style="16" hidden="1" customWidth="1"/>
    <col min="3" max="3" width="18.7109375" style="22" customWidth="1"/>
    <col min="4" max="4" width="13.140625" style="16" customWidth="1"/>
    <col min="5" max="5" width="15.28515625" style="16" customWidth="1"/>
    <col min="6" max="6" width="14.140625" style="16" customWidth="1"/>
    <col min="7" max="7" width="11.42578125" style="16" customWidth="1"/>
    <col min="8" max="16384" width="9.140625" style="17"/>
  </cols>
  <sheetData>
    <row r="1" spans="1:7" x14ac:dyDescent="0.2">
      <c r="A1" s="13"/>
      <c r="B1" s="14"/>
      <c r="C1" s="21"/>
      <c r="D1" s="14"/>
      <c r="E1" s="15"/>
    </row>
    <row r="2" spans="1:7" ht="18.75" x14ac:dyDescent="0.3">
      <c r="A2" s="12"/>
      <c r="B2" s="18"/>
      <c r="C2" s="197" t="s">
        <v>63</v>
      </c>
      <c r="D2" s="197"/>
      <c r="E2" s="197"/>
    </row>
    <row r="3" spans="1:7" ht="18.75" x14ac:dyDescent="0.3">
      <c r="A3" s="12"/>
      <c r="B3" s="18"/>
      <c r="C3" s="28" t="s">
        <v>148</v>
      </c>
      <c r="D3" s="28"/>
      <c r="E3" s="28"/>
    </row>
    <row r="4" spans="1:7" ht="15" customHeight="1" x14ac:dyDescent="0.2">
      <c r="A4" s="200" t="s">
        <v>22</v>
      </c>
      <c r="B4" s="201"/>
      <c r="C4" s="199" t="s">
        <v>180</v>
      </c>
      <c r="D4" s="198">
        <v>2017</v>
      </c>
      <c r="E4" s="198"/>
      <c r="F4" s="198"/>
      <c r="G4" s="198"/>
    </row>
    <row r="5" spans="1:7" ht="38.25" x14ac:dyDescent="0.2">
      <c r="A5" s="200"/>
      <c r="B5" s="202"/>
      <c r="C5" s="199"/>
      <c r="D5" s="11" t="s">
        <v>176</v>
      </c>
      <c r="E5" s="122" t="s">
        <v>178</v>
      </c>
      <c r="F5" s="11" t="s">
        <v>31</v>
      </c>
      <c r="G5" s="27" t="s">
        <v>44</v>
      </c>
    </row>
    <row r="6" spans="1:7" ht="26.25" customHeight="1" x14ac:dyDescent="0.2">
      <c r="A6" s="125" t="s">
        <v>193</v>
      </c>
      <c r="B6" s="122">
        <v>111</v>
      </c>
      <c r="C6" s="213">
        <v>0</v>
      </c>
      <c r="D6" s="214">
        <v>9654</v>
      </c>
      <c r="E6" s="214">
        <v>6257.2</v>
      </c>
      <c r="F6" s="54">
        <f t="shared" ref="F6:F8" si="0">D6-E6</f>
        <v>3396.8</v>
      </c>
      <c r="G6" s="55">
        <f t="shared" ref="G6:G8" si="1">E6/D6</f>
        <v>0.64814584628133409</v>
      </c>
    </row>
    <row r="7" spans="1:7" ht="36" customHeight="1" x14ac:dyDescent="0.2">
      <c r="A7" s="125" t="s">
        <v>194</v>
      </c>
      <c r="B7" s="122">
        <v>112</v>
      </c>
      <c r="C7" s="213">
        <v>0</v>
      </c>
      <c r="D7" s="214">
        <v>250</v>
      </c>
      <c r="E7" s="214">
        <v>0</v>
      </c>
      <c r="F7" s="54">
        <f t="shared" si="0"/>
        <v>250</v>
      </c>
      <c r="G7" s="55">
        <f t="shared" si="1"/>
        <v>0</v>
      </c>
    </row>
    <row r="8" spans="1:7" ht="68.25" customHeight="1" x14ac:dyDescent="0.2">
      <c r="A8" s="125" t="s">
        <v>195</v>
      </c>
      <c r="B8" s="122">
        <v>119</v>
      </c>
      <c r="C8" s="213">
        <v>0</v>
      </c>
      <c r="D8" s="214">
        <v>2597.63</v>
      </c>
      <c r="E8" s="214">
        <v>2041.57</v>
      </c>
      <c r="F8" s="54">
        <f t="shared" si="0"/>
        <v>556.06000000000017</v>
      </c>
      <c r="G8" s="55">
        <f t="shared" si="1"/>
        <v>0.78593564133460114</v>
      </c>
    </row>
    <row r="9" spans="1:7" ht="25.5" x14ac:dyDescent="0.2">
      <c r="A9" s="50" t="s">
        <v>89</v>
      </c>
      <c r="B9" s="51" t="s">
        <v>45</v>
      </c>
      <c r="C9" s="52">
        <v>2866.3</v>
      </c>
      <c r="D9" s="53">
        <v>2139.1</v>
      </c>
      <c r="E9" s="53">
        <v>1656.8</v>
      </c>
      <c r="F9" s="54">
        <f>D9-E9</f>
        <v>482.29999999999995</v>
      </c>
      <c r="G9" s="55">
        <f>E9/D9</f>
        <v>0.77453134495816001</v>
      </c>
    </row>
    <row r="10" spans="1:7" ht="38.25" x14ac:dyDescent="0.2">
      <c r="A10" s="50" t="s">
        <v>90</v>
      </c>
      <c r="B10" s="51" t="s">
        <v>46</v>
      </c>
      <c r="C10" s="52">
        <v>90.4</v>
      </c>
      <c r="D10" s="53">
        <v>86.8</v>
      </c>
      <c r="E10" s="53">
        <v>52.7</v>
      </c>
      <c r="F10" s="54">
        <f t="shared" ref="F10:F27" si="2">D10-E10</f>
        <v>34.099999999999994</v>
      </c>
      <c r="G10" s="55">
        <f t="shared" ref="G10:G28" si="3">E10/D10</f>
        <v>0.60714285714285721</v>
      </c>
    </row>
    <row r="11" spans="1:7" ht="25.5" x14ac:dyDescent="0.2">
      <c r="A11" s="50" t="s">
        <v>86</v>
      </c>
      <c r="B11" s="51" t="s">
        <v>47</v>
      </c>
      <c r="C11" s="52">
        <v>897.2</v>
      </c>
      <c r="D11" s="53">
        <v>653</v>
      </c>
      <c r="E11" s="53">
        <v>487.3</v>
      </c>
      <c r="F11" s="54">
        <f t="shared" si="2"/>
        <v>165.7</v>
      </c>
      <c r="G11" s="55">
        <f t="shared" si="3"/>
        <v>0.7462480857580398</v>
      </c>
    </row>
    <row r="12" spans="1:7" s="132" customFormat="1" ht="38.25" x14ac:dyDescent="0.2">
      <c r="A12" s="127" t="s">
        <v>87</v>
      </c>
      <c r="B12" s="128" t="s">
        <v>48</v>
      </c>
      <c r="C12" s="129">
        <f>SUM(C13:C20)</f>
        <v>1172.8</v>
      </c>
      <c r="D12" s="129">
        <f>SUM(D13:D20)</f>
        <v>38238.999999999993</v>
      </c>
      <c r="E12" s="129">
        <f>SUM(E13:E20)</f>
        <v>2949</v>
      </c>
      <c r="F12" s="130">
        <f t="shared" si="2"/>
        <v>35289.999999999993</v>
      </c>
      <c r="G12" s="131">
        <f t="shared" si="3"/>
        <v>7.7120217578911604E-2</v>
      </c>
    </row>
    <row r="13" spans="1:7" s="19" customFormat="1" ht="15.75" x14ac:dyDescent="0.2">
      <c r="A13" s="56" t="s">
        <v>49</v>
      </c>
      <c r="B13" s="57" t="s">
        <v>65</v>
      </c>
      <c r="C13" s="73">
        <v>78.3</v>
      </c>
      <c r="D13" s="58">
        <v>372.7</v>
      </c>
      <c r="E13" s="58">
        <v>125.3</v>
      </c>
      <c r="F13" s="59">
        <f t="shared" si="2"/>
        <v>247.39999999999998</v>
      </c>
      <c r="G13" s="60">
        <f t="shared" si="3"/>
        <v>0.33619533136570967</v>
      </c>
    </row>
    <row r="14" spans="1:7" s="19" customFormat="1" ht="15.75" x14ac:dyDescent="0.2">
      <c r="A14" s="56" t="s">
        <v>50</v>
      </c>
      <c r="B14" s="57" t="s">
        <v>185</v>
      </c>
      <c r="C14" s="73">
        <v>0</v>
      </c>
      <c r="D14" s="58">
        <v>170</v>
      </c>
      <c r="E14" s="58">
        <v>0</v>
      </c>
      <c r="F14" s="59">
        <f t="shared" si="2"/>
        <v>170</v>
      </c>
      <c r="G14" s="60">
        <v>0</v>
      </c>
    </row>
    <row r="15" spans="1:7" s="19" customFormat="1" ht="38.25" x14ac:dyDescent="0.2">
      <c r="A15" s="56" t="s">
        <v>51</v>
      </c>
      <c r="B15" s="126" t="s">
        <v>151</v>
      </c>
      <c r="C15" s="61">
        <v>315.2</v>
      </c>
      <c r="D15" s="58">
        <v>4521.8999999999996</v>
      </c>
      <c r="E15" s="58">
        <v>469.6</v>
      </c>
      <c r="F15" s="59">
        <f t="shared" si="2"/>
        <v>4052.2999999999997</v>
      </c>
      <c r="G15" s="60">
        <f t="shared" si="3"/>
        <v>0.10385015148499525</v>
      </c>
    </row>
    <row r="16" spans="1:7" s="19" customFormat="1" ht="38.25" x14ac:dyDescent="0.2">
      <c r="A16" s="56" t="s">
        <v>52</v>
      </c>
      <c r="B16" s="126" t="s">
        <v>134</v>
      </c>
      <c r="C16" s="61">
        <v>137.4</v>
      </c>
      <c r="D16" s="58">
        <v>11263.8</v>
      </c>
      <c r="E16" s="58">
        <v>335.8</v>
      </c>
      <c r="F16" s="59">
        <f t="shared" si="2"/>
        <v>10928</v>
      </c>
      <c r="G16" s="60">
        <f t="shared" si="3"/>
        <v>2.981231911077967E-2</v>
      </c>
    </row>
    <row r="17" spans="1:7" s="19" customFormat="1" ht="15.75" x14ac:dyDescent="0.2">
      <c r="A17" s="56" t="s">
        <v>62</v>
      </c>
      <c r="B17" s="57" t="s">
        <v>66</v>
      </c>
      <c r="C17" s="61">
        <v>423.9</v>
      </c>
      <c r="D17" s="58">
        <v>15415.9</v>
      </c>
      <c r="E17" s="58">
        <v>1331.1</v>
      </c>
      <c r="F17" s="59">
        <f t="shared" si="2"/>
        <v>14084.8</v>
      </c>
      <c r="G17" s="60">
        <f t="shared" si="3"/>
        <v>8.6345915580666704E-2</v>
      </c>
    </row>
    <row r="18" spans="1:7" s="19" customFormat="1" ht="15.75" x14ac:dyDescent="0.2">
      <c r="A18" s="56" t="s">
        <v>53</v>
      </c>
      <c r="B18" s="57" t="s">
        <v>133</v>
      </c>
      <c r="C18" s="61">
        <v>72.5</v>
      </c>
      <c r="D18" s="58">
        <v>714</v>
      </c>
      <c r="E18" s="58">
        <v>325.7</v>
      </c>
      <c r="F18" s="59">
        <f t="shared" si="2"/>
        <v>388.3</v>
      </c>
      <c r="G18" s="60">
        <f t="shared" si="3"/>
        <v>0.45616246498599439</v>
      </c>
    </row>
    <row r="19" spans="1:7" s="19" customFormat="1" ht="51" x14ac:dyDescent="0.2">
      <c r="A19" s="56" t="s">
        <v>54</v>
      </c>
      <c r="B19" s="126" t="s">
        <v>186</v>
      </c>
      <c r="C19" s="61">
        <v>103.5</v>
      </c>
      <c r="D19" s="58">
        <v>4600</v>
      </c>
      <c r="E19" s="58">
        <v>144.9</v>
      </c>
      <c r="F19" s="59">
        <f t="shared" si="2"/>
        <v>4455.1000000000004</v>
      </c>
      <c r="G19" s="60">
        <f t="shared" si="3"/>
        <v>3.15E-2</v>
      </c>
    </row>
    <row r="20" spans="1:7" s="19" customFormat="1" ht="25.5" x14ac:dyDescent="0.2">
      <c r="A20" s="56" t="s">
        <v>55</v>
      </c>
      <c r="B20" s="57" t="s">
        <v>152</v>
      </c>
      <c r="C20" s="61">
        <v>42</v>
      </c>
      <c r="D20" s="58">
        <v>1180.7</v>
      </c>
      <c r="E20" s="58">
        <v>216.6</v>
      </c>
      <c r="F20" s="59">
        <f t="shared" si="2"/>
        <v>964.1</v>
      </c>
      <c r="G20" s="60">
        <f t="shared" si="3"/>
        <v>0.18345049546878969</v>
      </c>
    </row>
    <row r="21" spans="1:7" ht="25.5" x14ac:dyDescent="0.2">
      <c r="A21" s="50" t="s">
        <v>88</v>
      </c>
      <c r="B21" s="51" t="s">
        <v>56</v>
      </c>
      <c r="C21" s="52">
        <v>929.7</v>
      </c>
      <c r="D21" s="62">
        <v>2075.1999999999998</v>
      </c>
      <c r="E21" s="62">
        <f>[1]ВР!$D$21/1000</f>
        <v>1106.4656</v>
      </c>
      <c r="F21" s="54">
        <f t="shared" si="2"/>
        <v>968.73439999999982</v>
      </c>
      <c r="G21" s="55">
        <f t="shared" si="3"/>
        <v>0.53318504240555131</v>
      </c>
    </row>
    <row r="22" spans="1:7" ht="15.75" x14ac:dyDescent="0.2">
      <c r="A22" s="50" t="s">
        <v>91</v>
      </c>
      <c r="B22" s="51" t="s">
        <v>57</v>
      </c>
      <c r="C22" s="52">
        <v>2752.3</v>
      </c>
      <c r="D22" s="62">
        <v>3332</v>
      </c>
      <c r="E22" s="62">
        <f>[1]ВР!$D$24/1000</f>
        <v>2479.6379999999999</v>
      </c>
      <c r="F22" s="54">
        <f t="shared" si="2"/>
        <v>852.36200000000008</v>
      </c>
      <c r="G22" s="55">
        <f t="shared" si="3"/>
        <v>0.74418907563025205</v>
      </c>
    </row>
    <row r="23" spans="1:7" ht="63.75" x14ac:dyDescent="0.2">
      <c r="A23" s="50" t="s">
        <v>92</v>
      </c>
      <c r="B23" s="51" t="s">
        <v>58</v>
      </c>
      <c r="C23" s="52">
        <v>13372.6</v>
      </c>
      <c r="D23" s="62">
        <v>0</v>
      </c>
      <c r="E23" s="62">
        <v>0</v>
      </c>
      <c r="F23" s="54">
        <f t="shared" si="2"/>
        <v>0</v>
      </c>
      <c r="G23" s="55" t="e">
        <f t="shared" si="3"/>
        <v>#DIV/0!</v>
      </c>
    </row>
    <row r="24" spans="1:7" ht="25.5" x14ac:dyDescent="0.2">
      <c r="A24" s="50" t="s">
        <v>93</v>
      </c>
      <c r="B24" s="51" t="s">
        <v>59</v>
      </c>
      <c r="C24" s="52">
        <v>0.8</v>
      </c>
      <c r="D24" s="62">
        <v>0</v>
      </c>
      <c r="E24" s="62">
        <v>0</v>
      </c>
      <c r="F24" s="54">
        <f t="shared" si="2"/>
        <v>0</v>
      </c>
      <c r="G24" s="55" t="e">
        <f t="shared" si="3"/>
        <v>#DIV/0!</v>
      </c>
    </row>
    <row r="25" spans="1:7" ht="15.75" x14ac:dyDescent="0.2">
      <c r="A25" s="63" t="s">
        <v>96</v>
      </c>
      <c r="B25" s="51" t="s">
        <v>74</v>
      </c>
      <c r="C25" s="52">
        <v>196.3</v>
      </c>
      <c r="D25" s="62">
        <v>90.8</v>
      </c>
      <c r="E25" s="62">
        <f>[1]ВР!$D$27/1000</f>
        <v>68.248550000000009</v>
      </c>
      <c r="F25" s="54">
        <f t="shared" si="2"/>
        <v>22.551449999999988</v>
      </c>
      <c r="G25" s="55">
        <f t="shared" si="3"/>
        <v>0.75163601321585916</v>
      </c>
    </row>
    <row r="26" spans="1:7" ht="25.5" x14ac:dyDescent="0.2">
      <c r="A26" s="50" t="s">
        <v>94</v>
      </c>
      <c r="B26" s="51" t="s">
        <v>60</v>
      </c>
      <c r="C26" s="52">
        <v>24.3</v>
      </c>
      <c r="D26" s="53">
        <v>699.4</v>
      </c>
      <c r="E26" s="53">
        <f>[1]ВР!$D$29/1000</f>
        <v>117.41098</v>
      </c>
      <c r="F26" s="54">
        <f t="shared" si="2"/>
        <v>581.98901999999998</v>
      </c>
      <c r="G26" s="55">
        <f t="shared" si="3"/>
        <v>0.16787386331140977</v>
      </c>
    </row>
    <row r="27" spans="1:7" ht="15.75" x14ac:dyDescent="0.2">
      <c r="A27" s="50" t="s">
        <v>95</v>
      </c>
      <c r="B27" s="51" t="s">
        <v>61</v>
      </c>
      <c r="C27" s="52">
        <v>0</v>
      </c>
      <c r="D27" s="53">
        <v>30</v>
      </c>
      <c r="E27" s="53">
        <v>0</v>
      </c>
      <c r="F27" s="54">
        <f t="shared" si="2"/>
        <v>30</v>
      </c>
      <c r="G27" s="55">
        <f t="shared" si="3"/>
        <v>0</v>
      </c>
    </row>
    <row r="28" spans="1:7" s="20" customFormat="1" ht="15.75" x14ac:dyDescent="0.2">
      <c r="A28" s="64" t="s">
        <v>33</v>
      </c>
      <c r="B28" s="65"/>
      <c r="C28" s="66">
        <f>C6+C7+C8+C9+C10+C11+C12+C21+C22+C23+C24+C25+C26+C27</f>
        <v>22302.7</v>
      </c>
      <c r="D28" s="66">
        <f>D6+D7+D8+D9+D10+D11+D12+D21+D22+D23+D24+D25+D26+D27</f>
        <v>59846.929999999993</v>
      </c>
      <c r="E28" s="66">
        <f>E6+E7+E8+E9+E10+E11+E12+E21+E22+E23+E24+E25+E26+E27</f>
        <v>17216.333129999999</v>
      </c>
      <c r="F28" s="66">
        <f>F6+F7+F8+F9+F10+F11+F12+F21+F22+F23+F24+F25+F26+F27</f>
        <v>42630.596869999994</v>
      </c>
      <c r="G28" s="67">
        <f t="shared" si="3"/>
        <v>0.28767278672439839</v>
      </c>
    </row>
    <row r="29" spans="1:7" x14ac:dyDescent="0.2">
      <c r="A29" s="68"/>
      <c r="B29" s="69"/>
      <c r="C29" s="70"/>
      <c r="D29" s="69"/>
      <c r="E29" s="71"/>
      <c r="F29" s="72"/>
      <c r="G29" s="72"/>
    </row>
    <row r="30" spans="1:7" x14ac:dyDescent="0.2">
      <c r="A30" s="171" t="s">
        <v>189</v>
      </c>
      <c r="B30" s="172"/>
      <c r="C30" s="173"/>
      <c r="D30" s="172"/>
      <c r="E30" s="174">
        <f>E6/E28*100</f>
        <v>36.34455695502681</v>
      </c>
    </row>
    <row r="31" spans="1:7" x14ac:dyDescent="0.2">
      <c r="E31" s="22">
        <f>17216.4-E28</f>
        <v>6.6870000002381857E-2</v>
      </c>
    </row>
  </sheetData>
  <mergeCells count="5">
    <mergeCell ref="C2:E2"/>
    <mergeCell ref="D4:G4"/>
    <mergeCell ref="C4:C5"/>
    <mergeCell ref="A4:A5"/>
    <mergeCell ref="B4:B5"/>
  </mergeCells>
  <pageMargins left="0.7" right="0.7" top="0.75" bottom="0.75" header="0.3" footer="0.3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6"/>
  <sheetViews>
    <sheetView view="pageBreakPreview" zoomScale="70" zoomScaleNormal="100" zoomScaleSheetLayoutView="70" workbookViewId="0">
      <selection activeCell="A5" sqref="A5:F16"/>
    </sheetView>
  </sheetViews>
  <sheetFormatPr defaultRowHeight="15" x14ac:dyDescent="0.25"/>
  <cols>
    <col min="1" max="1" width="48.7109375" style="75" customWidth="1"/>
    <col min="2" max="2" width="14.140625" style="75" customWidth="1"/>
    <col min="3" max="3" width="13.7109375" style="75" customWidth="1"/>
    <col min="4" max="4" width="12.5703125" style="75" customWidth="1"/>
    <col min="5" max="5" width="14.85546875" style="75" customWidth="1"/>
    <col min="6" max="6" width="13.42578125" style="75" customWidth="1"/>
    <col min="7" max="16384" width="9.140625" style="75"/>
  </cols>
  <sheetData>
    <row r="5" spans="1:6" ht="66" customHeight="1" x14ac:dyDescent="0.25">
      <c r="A5" s="155" t="s">
        <v>22</v>
      </c>
      <c r="B5" s="155" t="s">
        <v>147</v>
      </c>
      <c r="C5" s="155" t="s">
        <v>181</v>
      </c>
      <c r="D5" s="154" t="s">
        <v>182</v>
      </c>
      <c r="E5" s="154" t="s">
        <v>31</v>
      </c>
      <c r="F5" s="154" t="s">
        <v>67</v>
      </c>
    </row>
    <row r="6" spans="1:6" ht="38.25" x14ac:dyDescent="0.25">
      <c r="A6" s="134" t="s">
        <v>75</v>
      </c>
      <c r="B6" s="138">
        <v>10113.9</v>
      </c>
      <c r="C6" s="138">
        <v>17146.5</v>
      </c>
      <c r="D6" s="138">
        <v>8767.4</v>
      </c>
      <c r="E6" s="138">
        <v>8379.1</v>
      </c>
      <c r="F6" s="139">
        <v>0.51100000000000001</v>
      </c>
    </row>
    <row r="7" spans="1:6" ht="38.25" x14ac:dyDescent="0.25">
      <c r="A7" s="134" t="s">
        <v>137</v>
      </c>
      <c r="B7" s="138">
        <v>533.70000000000005</v>
      </c>
      <c r="C7" s="138">
        <v>533.70000000000005</v>
      </c>
      <c r="D7" s="138">
        <v>68.3</v>
      </c>
      <c r="E7" s="138">
        <v>465.4</v>
      </c>
      <c r="F7" s="139">
        <v>0.128</v>
      </c>
    </row>
    <row r="8" spans="1:6" ht="51" x14ac:dyDescent="0.25">
      <c r="A8" s="134" t="s">
        <v>76</v>
      </c>
      <c r="B8" s="138">
        <v>376.2</v>
      </c>
      <c r="C8" s="138">
        <v>376.2</v>
      </c>
      <c r="D8" s="138">
        <v>260.39999999999998</v>
      </c>
      <c r="E8" s="138">
        <v>115.7</v>
      </c>
      <c r="F8" s="139">
        <v>0.69199999999999995</v>
      </c>
    </row>
    <row r="9" spans="1:6" ht="38.25" x14ac:dyDescent="0.25">
      <c r="A9" s="134" t="s">
        <v>138</v>
      </c>
      <c r="B9" s="138">
        <v>6839</v>
      </c>
      <c r="C9" s="138">
        <v>9965.5</v>
      </c>
      <c r="D9" s="138">
        <v>220.6</v>
      </c>
      <c r="E9" s="138">
        <v>9744.9</v>
      </c>
      <c r="F9" s="139">
        <v>2.1999999999999999E-2</v>
      </c>
    </row>
    <row r="10" spans="1:6" ht="38.25" x14ac:dyDescent="0.25">
      <c r="A10" s="134" t="s">
        <v>139</v>
      </c>
      <c r="B10" s="138">
        <v>10066</v>
      </c>
      <c r="C10" s="138">
        <v>20229.7</v>
      </c>
      <c r="D10" s="138">
        <v>3286.2</v>
      </c>
      <c r="E10" s="138">
        <v>16943.5</v>
      </c>
      <c r="F10" s="139">
        <v>0.16200000000000001</v>
      </c>
    </row>
    <row r="11" spans="1:6" ht="51" x14ac:dyDescent="0.25">
      <c r="A11" s="134" t="s">
        <v>140</v>
      </c>
      <c r="B11" s="138">
        <v>2334</v>
      </c>
      <c r="C11" s="138">
        <v>1413.3</v>
      </c>
      <c r="D11" s="138">
        <v>0</v>
      </c>
      <c r="E11" s="138">
        <v>1413.3</v>
      </c>
      <c r="F11" s="139">
        <v>0</v>
      </c>
    </row>
    <row r="12" spans="1:6" ht="38.25" x14ac:dyDescent="0.25">
      <c r="A12" s="134" t="s">
        <v>141</v>
      </c>
      <c r="B12" s="138">
        <v>5129.2</v>
      </c>
      <c r="C12" s="138">
        <v>5284.2</v>
      </c>
      <c r="D12" s="138">
        <v>2887.4</v>
      </c>
      <c r="E12" s="138">
        <v>2396.9</v>
      </c>
      <c r="F12" s="139">
        <v>0.54600000000000004</v>
      </c>
    </row>
    <row r="13" spans="1:6" ht="38.25" x14ac:dyDescent="0.25">
      <c r="A13" s="134" t="s">
        <v>142</v>
      </c>
      <c r="B13" s="138">
        <v>3874.9</v>
      </c>
      <c r="C13" s="138">
        <v>4265.5</v>
      </c>
      <c r="D13" s="138">
        <v>1183.2</v>
      </c>
      <c r="E13" s="138">
        <v>3082.3</v>
      </c>
      <c r="F13" s="139">
        <v>0.27700000000000002</v>
      </c>
    </row>
    <row r="14" spans="1:6" ht="38.25" x14ac:dyDescent="0.25">
      <c r="A14" s="134" t="s">
        <v>143</v>
      </c>
      <c r="B14" s="138">
        <v>283</v>
      </c>
      <c r="C14" s="138">
        <v>283</v>
      </c>
      <c r="D14" s="138">
        <v>211.2</v>
      </c>
      <c r="E14" s="138">
        <v>71.8</v>
      </c>
      <c r="F14" s="139">
        <v>0.746</v>
      </c>
    </row>
    <row r="15" spans="1:6" ht="51" x14ac:dyDescent="0.25">
      <c r="A15" s="134" t="s">
        <v>77</v>
      </c>
      <c r="B15" s="138">
        <v>349.4</v>
      </c>
      <c r="C15" s="138">
        <v>349.4</v>
      </c>
      <c r="D15" s="138">
        <v>331.8</v>
      </c>
      <c r="E15" s="138">
        <v>17.600000000000001</v>
      </c>
      <c r="F15" s="139">
        <v>0.95</v>
      </c>
    </row>
    <row r="16" spans="1:6" x14ac:dyDescent="0.25">
      <c r="A16" s="135" t="s">
        <v>78</v>
      </c>
      <c r="B16" s="138">
        <v>39899.199999999997</v>
      </c>
      <c r="C16" s="138">
        <v>59846.9</v>
      </c>
      <c r="D16" s="138">
        <v>17216.400000000001</v>
      </c>
      <c r="E16" s="138">
        <v>42630.5</v>
      </c>
      <c r="F16" s="140">
        <v>0.28799999999999998</v>
      </c>
    </row>
  </sheetData>
  <pageMargins left="0.7" right="0.7" top="0.75" bottom="0.75" header="0.3" footer="0.3"/>
  <pageSetup paperSize="9" scale="6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7"/>
  <sheetViews>
    <sheetView tabSelected="1" view="pageBreakPreview" zoomScale="60" zoomScaleNormal="70" workbookViewId="0">
      <selection activeCell="J19" sqref="J19"/>
    </sheetView>
  </sheetViews>
  <sheetFormatPr defaultRowHeight="15" x14ac:dyDescent="0.25"/>
  <cols>
    <col min="1" max="1" width="69.7109375" customWidth="1"/>
    <col min="2" max="2" width="15.42578125" customWidth="1"/>
    <col min="3" max="3" width="15.85546875" customWidth="1"/>
  </cols>
  <sheetData>
    <row r="4" spans="1:6" ht="30" x14ac:dyDescent="0.25">
      <c r="A4" s="204" t="s">
        <v>85</v>
      </c>
      <c r="B4" s="204" t="s">
        <v>69</v>
      </c>
      <c r="C4" s="204" t="s">
        <v>153</v>
      </c>
      <c r="D4" s="144" t="s">
        <v>154</v>
      </c>
      <c r="E4" s="204" t="s">
        <v>156</v>
      </c>
      <c r="F4" s="205"/>
    </row>
    <row r="5" spans="1:6" ht="60" x14ac:dyDescent="0.25">
      <c r="A5" s="204"/>
      <c r="B5" s="204"/>
      <c r="C5" s="204"/>
      <c r="D5" s="144" t="s">
        <v>155</v>
      </c>
      <c r="E5" s="204"/>
      <c r="F5" s="205"/>
    </row>
    <row r="6" spans="1:6" ht="60" x14ac:dyDescent="0.25">
      <c r="A6" s="145" t="s">
        <v>157</v>
      </c>
      <c r="B6" s="218">
        <v>150</v>
      </c>
      <c r="C6" s="218">
        <v>0</v>
      </c>
      <c r="D6" s="218">
        <v>0</v>
      </c>
      <c r="E6" s="215">
        <v>0</v>
      </c>
      <c r="F6" s="143"/>
    </row>
    <row r="7" spans="1:6" x14ac:dyDescent="0.25">
      <c r="A7" s="203" t="s">
        <v>158</v>
      </c>
      <c r="B7" s="219">
        <v>9539</v>
      </c>
      <c r="C7" s="219">
        <v>0</v>
      </c>
      <c r="D7" s="219">
        <v>0</v>
      </c>
      <c r="E7" s="216">
        <v>0</v>
      </c>
      <c r="F7" s="143"/>
    </row>
    <row r="8" spans="1:6" x14ac:dyDescent="0.25">
      <c r="A8" s="203"/>
      <c r="B8" s="219"/>
      <c r="C8" s="219"/>
      <c r="D8" s="219"/>
      <c r="E8" s="216"/>
      <c r="F8" s="143"/>
    </row>
    <row r="9" spans="1:6" x14ac:dyDescent="0.25">
      <c r="A9" s="203"/>
      <c r="B9" s="219"/>
      <c r="C9" s="219"/>
      <c r="D9" s="219"/>
      <c r="E9" s="216"/>
      <c r="F9" s="143"/>
    </row>
    <row r="10" spans="1:6" x14ac:dyDescent="0.25">
      <c r="A10" s="203" t="s">
        <v>159</v>
      </c>
      <c r="B10" s="219">
        <v>5731.6</v>
      </c>
      <c r="C10" s="219">
        <v>3667.9</v>
      </c>
      <c r="D10" s="219">
        <v>3111.2</v>
      </c>
      <c r="E10" s="216">
        <v>0.54300000000000004</v>
      </c>
      <c r="F10" s="143"/>
    </row>
    <row r="11" spans="1:6" x14ac:dyDescent="0.25">
      <c r="A11" s="203"/>
      <c r="B11" s="219"/>
      <c r="C11" s="219"/>
      <c r="D11" s="219"/>
      <c r="E11" s="216"/>
      <c r="F11" s="143"/>
    </row>
    <row r="12" spans="1:6" x14ac:dyDescent="0.25">
      <c r="A12" s="203"/>
      <c r="B12" s="219"/>
      <c r="C12" s="219"/>
      <c r="D12" s="219"/>
      <c r="E12" s="216"/>
      <c r="F12" s="143"/>
    </row>
    <row r="13" spans="1:6" x14ac:dyDescent="0.25">
      <c r="A13" s="203"/>
      <c r="B13" s="219"/>
      <c r="C13" s="219"/>
      <c r="D13" s="219"/>
      <c r="E13" s="216"/>
      <c r="F13" s="143"/>
    </row>
    <row r="14" spans="1:6" ht="45" x14ac:dyDescent="0.25">
      <c r="A14" s="145" t="s">
        <v>160</v>
      </c>
      <c r="B14" s="218">
        <v>0</v>
      </c>
      <c r="C14" s="218">
        <v>0</v>
      </c>
      <c r="D14" s="218">
        <v>0</v>
      </c>
      <c r="E14" s="215" t="s">
        <v>161</v>
      </c>
      <c r="F14" s="143"/>
    </row>
    <row r="15" spans="1:6" x14ac:dyDescent="0.25">
      <c r="A15" s="203" t="s">
        <v>162</v>
      </c>
      <c r="B15" s="219">
        <v>1738.4</v>
      </c>
      <c r="C15" s="219">
        <v>659.3</v>
      </c>
      <c r="D15" s="219">
        <v>639.79999999999995</v>
      </c>
      <c r="E15" s="216">
        <v>0.36799999999999999</v>
      </c>
      <c r="F15" s="143"/>
    </row>
    <row r="16" spans="1:6" x14ac:dyDescent="0.25">
      <c r="A16" s="203"/>
      <c r="B16" s="219"/>
      <c r="C16" s="219"/>
      <c r="D16" s="219"/>
      <c r="E16" s="216"/>
      <c r="F16" s="143"/>
    </row>
    <row r="17" spans="1:6" ht="75" x14ac:dyDescent="0.25">
      <c r="A17" s="145" t="s">
        <v>163</v>
      </c>
      <c r="B17" s="218">
        <v>0</v>
      </c>
      <c r="C17" s="218">
        <v>0</v>
      </c>
      <c r="D17" s="218">
        <v>0</v>
      </c>
      <c r="E17" s="215" t="s">
        <v>164</v>
      </c>
      <c r="F17" s="143"/>
    </row>
    <row r="18" spans="1:6" ht="45" x14ac:dyDescent="0.25">
      <c r="A18" s="145" t="s">
        <v>165</v>
      </c>
      <c r="B18" s="218">
        <v>0</v>
      </c>
      <c r="C18" s="218">
        <v>0</v>
      </c>
      <c r="D18" s="218">
        <v>0</v>
      </c>
      <c r="E18" s="215" t="s">
        <v>164</v>
      </c>
      <c r="F18" s="143"/>
    </row>
    <row r="19" spans="1:6" ht="60" x14ac:dyDescent="0.25">
      <c r="A19" s="145" t="s">
        <v>166</v>
      </c>
      <c r="B19" s="218">
        <v>0</v>
      </c>
      <c r="C19" s="218">
        <v>0</v>
      </c>
      <c r="D19" s="218">
        <v>0</v>
      </c>
      <c r="E19" s="215" t="s">
        <v>164</v>
      </c>
      <c r="F19" s="143"/>
    </row>
    <row r="20" spans="1:6" x14ac:dyDescent="0.25">
      <c r="A20" s="203" t="s">
        <v>167</v>
      </c>
      <c r="B20" s="219">
        <v>300</v>
      </c>
      <c r="C20" s="219">
        <v>0</v>
      </c>
      <c r="D20" s="219">
        <v>0</v>
      </c>
      <c r="E20" s="216">
        <v>0</v>
      </c>
      <c r="F20" s="143"/>
    </row>
    <row r="21" spans="1:6" x14ac:dyDescent="0.25">
      <c r="A21" s="203"/>
      <c r="B21" s="219"/>
      <c r="C21" s="219"/>
      <c r="D21" s="219"/>
      <c r="E21" s="216"/>
      <c r="F21" s="143"/>
    </row>
    <row r="22" spans="1:6" ht="240" x14ac:dyDescent="0.25">
      <c r="A22" s="145" t="s">
        <v>168</v>
      </c>
      <c r="B22" s="218">
        <v>800</v>
      </c>
      <c r="C22" s="218">
        <v>0</v>
      </c>
      <c r="D22" s="218">
        <v>0</v>
      </c>
      <c r="E22" s="215">
        <v>0</v>
      </c>
      <c r="F22" s="143"/>
    </row>
    <row r="23" spans="1:6" x14ac:dyDescent="0.25">
      <c r="A23" s="145" t="s">
        <v>169</v>
      </c>
      <c r="B23" s="218">
        <v>0</v>
      </c>
      <c r="C23" s="218">
        <v>0</v>
      </c>
      <c r="D23" s="218">
        <v>0</v>
      </c>
      <c r="E23" s="215" t="s">
        <v>161</v>
      </c>
      <c r="F23" s="143"/>
    </row>
    <row r="24" spans="1:6" ht="60" x14ac:dyDescent="0.25">
      <c r="A24" s="145" t="s">
        <v>187</v>
      </c>
      <c r="B24" s="218">
        <v>0</v>
      </c>
      <c r="C24" s="218">
        <v>0</v>
      </c>
      <c r="D24" s="218">
        <v>0</v>
      </c>
      <c r="E24" s="215" t="s">
        <v>161</v>
      </c>
      <c r="F24" s="143"/>
    </row>
    <row r="25" spans="1:6" x14ac:dyDescent="0.25">
      <c r="A25" s="145" t="s">
        <v>170</v>
      </c>
      <c r="B25" s="218">
        <v>0</v>
      </c>
      <c r="C25" s="218">
        <v>0</v>
      </c>
      <c r="D25" s="218">
        <v>0</v>
      </c>
      <c r="E25" s="215" t="s">
        <v>161</v>
      </c>
      <c r="F25" s="143"/>
    </row>
    <row r="26" spans="1:6" ht="30" x14ac:dyDescent="0.25">
      <c r="A26" s="145" t="s">
        <v>171</v>
      </c>
      <c r="B26" s="218">
        <v>0</v>
      </c>
      <c r="C26" s="218">
        <v>0</v>
      </c>
      <c r="D26" s="218">
        <v>0</v>
      </c>
      <c r="E26" s="215" t="s">
        <v>161</v>
      </c>
      <c r="F26" s="143"/>
    </row>
    <row r="27" spans="1:6" x14ac:dyDescent="0.25">
      <c r="A27" s="146" t="s">
        <v>73</v>
      </c>
      <c r="B27" s="156">
        <v>18259</v>
      </c>
      <c r="C27" s="156">
        <v>4327.2</v>
      </c>
      <c r="D27" s="156">
        <v>3751</v>
      </c>
      <c r="E27" s="217">
        <v>0.20499999999999999</v>
      </c>
      <c r="F27" s="143"/>
    </row>
  </sheetData>
  <mergeCells count="25">
    <mergeCell ref="A7:A9"/>
    <mergeCell ref="B7:B9"/>
    <mergeCell ref="C7:C9"/>
    <mergeCell ref="D7:D9"/>
    <mergeCell ref="E7:E9"/>
    <mergeCell ref="A4:A5"/>
    <mergeCell ref="B4:B5"/>
    <mergeCell ref="C4:C5"/>
    <mergeCell ref="E4:E5"/>
    <mergeCell ref="F4:F5"/>
    <mergeCell ref="A15:A16"/>
    <mergeCell ref="B15:B16"/>
    <mergeCell ref="C15:C16"/>
    <mergeCell ref="D15:D16"/>
    <mergeCell ref="E15:E16"/>
    <mergeCell ref="A10:A13"/>
    <mergeCell ref="B10:B13"/>
    <mergeCell ref="C10:C13"/>
    <mergeCell ref="D10:D13"/>
    <mergeCell ref="E10:E13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scale="6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8"/>
  <sheetViews>
    <sheetView zoomScale="110" zoomScaleNormal="110" workbookViewId="0">
      <selection activeCell="D5" sqref="D5"/>
    </sheetView>
  </sheetViews>
  <sheetFormatPr defaultRowHeight="15" x14ac:dyDescent="0.25"/>
  <cols>
    <col min="2" max="2" width="12.42578125" customWidth="1"/>
    <col min="3" max="3" width="43.140625" customWidth="1"/>
    <col min="4" max="4" width="8.28515625" customWidth="1"/>
    <col min="5" max="5" width="8.7109375" customWidth="1"/>
    <col min="6" max="6" width="9" customWidth="1"/>
    <col min="7" max="7" width="11.85546875" customWidth="1"/>
    <col min="8" max="8" width="13" customWidth="1"/>
  </cols>
  <sheetData>
    <row r="4" spans="2:8" ht="81.75" customHeight="1" x14ac:dyDescent="0.25">
      <c r="B4" s="29" t="s">
        <v>68</v>
      </c>
      <c r="C4" s="29" t="s">
        <v>85</v>
      </c>
      <c r="D4" s="29" t="s">
        <v>69</v>
      </c>
      <c r="E4" s="29" t="s">
        <v>70</v>
      </c>
      <c r="F4" s="29" t="s">
        <v>71</v>
      </c>
      <c r="G4" s="29" t="s">
        <v>72</v>
      </c>
    </row>
    <row r="5" spans="2:8" ht="63.75" x14ac:dyDescent="0.25">
      <c r="B5" s="29" t="s">
        <v>126</v>
      </c>
      <c r="C5" s="30" t="s">
        <v>127</v>
      </c>
      <c r="D5" s="46">
        <v>3100</v>
      </c>
      <c r="E5" s="47">
        <v>2325</v>
      </c>
      <c r="F5" s="47">
        <v>381.8</v>
      </c>
      <c r="G5" s="48">
        <f>E5-F5</f>
        <v>1943.2</v>
      </c>
    </row>
    <row r="6" spans="2:8" ht="25.5" x14ac:dyDescent="0.25">
      <c r="B6" s="29" t="s">
        <v>128</v>
      </c>
      <c r="C6" s="31" t="s">
        <v>84</v>
      </c>
      <c r="D6" s="46">
        <v>232</v>
      </c>
      <c r="E6" s="47">
        <v>154.6</v>
      </c>
      <c r="F6" s="47">
        <v>0</v>
      </c>
      <c r="G6" s="48">
        <f>E6-F6</f>
        <v>154.6</v>
      </c>
    </row>
    <row r="7" spans="2:8" ht="39.75" customHeight="1" x14ac:dyDescent="0.25">
      <c r="B7" s="29"/>
      <c r="C7" s="24" t="s">
        <v>73</v>
      </c>
      <c r="D7" s="49">
        <f>SUM(D5:D6)</f>
        <v>3332</v>
      </c>
      <c r="E7" s="49">
        <f>SUM(E5:E6)</f>
        <v>2479.6</v>
      </c>
      <c r="F7" s="49">
        <f>SUM(F5:F6)</f>
        <v>381.8</v>
      </c>
      <c r="G7" s="49">
        <f>SUM(G5:G6)</f>
        <v>2097.8000000000002</v>
      </c>
      <c r="H7" s="23">
        <f>F7/D7*100</f>
        <v>11.458583433373351</v>
      </c>
    </row>
    <row r="8" spans="2:8" x14ac:dyDescent="0.25">
      <c r="H8" s="23">
        <f>E7/D7*100</f>
        <v>74.417767106842732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01.01.17</vt:lpstr>
      <vt:lpstr>рабоч.Доходы</vt:lpstr>
      <vt:lpstr>рабоч расходы</vt:lpstr>
      <vt:lpstr>табл.1</vt:lpstr>
      <vt:lpstr>табл.2Разделы</vt:lpstr>
      <vt:lpstr>табл.3 Виды расх</vt:lpstr>
      <vt:lpstr>табл4 Программы</vt:lpstr>
      <vt:lpstr>табл5 мбт</vt:lpstr>
      <vt:lpstr>табл6 трансферты</vt:lpstr>
      <vt:lpstr>'01.01.17'!Область_печати</vt:lpstr>
      <vt:lpstr>'рабоч расходы'!Область_печати</vt:lpstr>
      <vt:lpstr>табл.1!Область_печати</vt:lpstr>
      <vt:lpstr>табл.2Разделы!Область_печати</vt:lpstr>
      <vt:lpstr>'табл.3 Виды расх'!Область_печати</vt:lpstr>
      <vt:lpstr>'табл5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Елисеева</dc:creator>
  <cp:lastModifiedBy>Елена В. Елисеева</cp:lastModifiedBy>
  <cp:lastPrinted>2017-10-25T06:44:46Z</cp:lastPrinted>
  <dcterms:created xsi:type="dcterms:W3CDTF">2016-04-11T12:42:44Z</dcterms:created>
  <dcterms:modified xsi:type="dcterms:W3CDTF">2017-10-25T12:33:21Z</dcterms:modified>
</cp:coreProperties>
</file>